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1" activeTab="1"/>
  </bookViews>
  <sheets>
    <sheet name="N1_ხარჯთაღრიცხვა(ძველი)" sheetId="2" state="hidden" r:id="rId1"/>
    <sheet name="N1_სატენდერო" sheetId="12" r:id="rId2"/>
  </sheets>
  <externalReferences>
    <externalReference r:id="rId3"/>
  </externalReferences>
  <definedNames>
    <definedName name="_xlnm._FilterDatabase" localSheetId="1" hidden="1">N1_სატენდერო!$A$7:$L$126</definedName>
    <definedName name="_xlnm._FilterDatabase" localSheetId="0" hidden="1">'N1_ხარჯთაღრიცხვა(ძველი)'!$A$7:$W$121</definedName>
    <definedName name="_xlnm.Print_Area" localSheetId="1">N1_სატენდერო!$A$1:$K$124</definedName>
    <definedName name="_xlnm.Print_Area" localSheetId="0">'N1_ხარჯთაღრიცხვა(ძველი)'!$A$2:$M$118</definedName>
    <definedName name="_xlnm.Print_Titles" localSheetId="1">N1_სატენდერო!$7:$7</definedName>
    <definedName name="_xlnm.Print_Titles" localSheetId="0">'N1_ხარჯთაღრიცხვა(ძველი)'!$7:$7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7" i="12" l="1"/>
  <c r="F116" i="12" l="1"/>
  <c r="H116" i="12"/>
  <c r="J116" i="12"/>
  <c r="K116" i="12"/>
  <c r="K118" i="12" l="1"/>
  <c r="K119" i="12" l="1"/>
  <c r="K120" i="12" s="1"/>
  <c r="K121" i="12" l="1"/>
  <c r="K122" i="12" s="1"/>
  <c r="K123" i="12" s="1"/>
  <c r="K124" i="12" s="1"/>
  <c r="K125" i="12" s="1"/>
  <c r="K126" i="12" s="1"/>
  <c r="M3" i="2" l="1"/>
  <c r="T103" i="2" l="1"/>
  <c r="T97" i="2"/>
  <c r="T89" i="2"/>
  <c r="T83" i="2"/>
  <c r="T73" i="2"/>
  <c r="T69" i="2"/>
  <c r="T63" i="2"/>
  <c r="T57" i="2"/>
  <c r="T52" i="2"/>
  <c r="T47" i="2"/>
  <c r="T44" i="2"/>
  <c r="T35" i="2"/>
  <c r="T29" i="2"/>
  <c r="T27" i="2"/>
  <c r="T22" i="2"/>
  <c r="T14" i="2"/>
  <c r="T9" i="2"/>
  <c r="Q9" i="2"/>
  <c r="Q10" i="2"/>
  <c r="Q11" i="2"/>
  <c r="Q13" i="2"/>
  <c r="Q14" i="2"/>
  <c r="Q15" i="2"/>
  <c r="Q16" i="2"/>
  <c r="Q17" i="2"/>
  <c r="Q18" i="2"/>
  <c r="Q19" i="2"/>
  <c r="Q20" i="2"/>
  <c r="Q21" i="2"/>
  <c r="Q22" i="2"/>
  <c r="Q23" i="2"/>
  <c r="Q24" i="2"/>
  <c r="Q26" i="2"/>
  <c r="Q27" i="2"/>
  <c r="Q28" i="2"/>
  <c r="Q29" i="2"/>
  <c r="Q30" i="2"/>
  <c r="Q31" i="2"/>
  <c r="Q32" i="2"/>
  <c r="Q33" i="2"/>
  <c r="Q34" i="2"/>
  <c r="Q35" i="2"/>
  <c r="Q36" i="2"/>
  <c r="Q37" i="2"/>
  <c r="Q41" i="2"/>
  <c r="Q42" i="2"/>
  <c r="Q43" i="2"/>
  <c r="Q44" i="2"/>
  <c r="Q46" i="2"/>
  <c r="Q47" i="2"/>
  <c r="Q48" i="2"/>
  <c r="Q49" i="2"/>
  <c r="Q51" i="2"/>
  <c r="Q52" i="2"/>
  <c r="Q53" i="2"/>
  <c r="Q54" i="2"/>
  <c r="Q56" i="2"/>
  <c r="Q57" i="2"/>
  <c r="Q58" i="2"/>
  <c r="Q59" i="2"/>
  <c r="Q62" i="2"/>
  <c r="Q63" i="2"/>
  <c r="Q64" i="2"/>
  <c r="Q65" i="2"/>
  <c r="Q68" i="2"/>
  <c r="Q69" i="2"/>
  <c r="Q70" i="2"/>
  <c r="Q72" i="2"/>
  <c r="Q73" i="2"/>
  <c r="Q74" i="2"/>
  <c r="Q75" i="2"/>
  <c r="Q82" i="2"/>
  <c r="Q83" i="2"/>
  <c r="Q84" i="2"/>
  <c r="Q85" i="2"/>
  <c r="Q88" i="2"/>
  <c r="Q89" i="2"/>
  <c r="Q90" i="2"/>
  <c r="Q96" i="2"/>
  <c r="Q97" i="2"/>
  <c r="Q98" i="2"/>
  <c r="Q102" i="2"/>
  <c r="Q103" i="2"/>
  <c r="Q104" i="2"/>
  <c r="Q105" i="2"/>
  <c r="O108" i="2"/>
  <c r="Q108" i="2" s="1"/>
  <c r="O107" i="2"/>
  <c r="Q107" i="2" s="1"/>
  <c r="O106" i="2"/>
  <c r="Q106" i="2" s="1"/>
  <c r="O101" i="2"/>
  <c r="Q101" i="2" s="1"/>
  <c r="O100" i="2"/>
  <c r="Q100" i="2" s="1"/>
  <c r="O99" i="2"/>
  <c r="Q99" i="2" s="1"/>
  <c r="O95" i="2"/>
  <c r="Q95" i="2" s="1"/>
  <c r="O94" i="2"/>
  <c r="Q94" i="2" s="1"/>
  <c r="O93" i="2"/>
  <c r="Q93" i="2" s="1"/>
  <c r="O92" i="2"/>
  <c r="Q92" i="2" s="1"/>
  <c r="O91" i="2"/>
  <c r="Q91" i="2" s="1"/>
  <c r="O87" i="2"/>
  <c r="Q87" i="2" s="1"/>
  <c r="O86" i="2"/>
  <c r="Q86" i="2" s="1"/>
  <c r="O81" i="2"/>
  <c r="Q81" i="2" s="1"/>
  <c r="O80" i="2"/>
  <c r="Q80" i="2" s="1"/>
  <c r="O79" i="2"/>
  <c r="Q79" i="2" s="1"/>
  <c r="O78" i="2"/>
  <c r="Q78" i="2" s="1"/>
  <c r="O77" i="2"/>
  <c r="Q77" i="2" s="1"/>
  <c r="O76" i="2"/>
  <c r="Q76" i="2" s="1"/>
  <c r="O71" i="2"/>
  <c r="Q71" i="2" s="1"/>
  <c r="O67" i="2"/>
  <c r="Q67" i="2" s="1"/>
  <c r="O66" i="2"/>
  <c r="O61" i="2"/>
  <c r="Q61" i="2" s="1"/>
  <c r="O60" i="2"/>
  <c r="Q60" i="2" s="1"/>
  <c r="O55" i="2"/>
  <c r="Q55" i="2" s="1"/>
  <c r="O50" i="2"/>
  <c r="Q50" i="2" s="1"/>
  <c r="O45" i="2"/>
  <c r="Q45" i="2" s="1"/>
  <c r="O40" i="2"/>
  <c r="Q40" i="2" s="1"/>
  <c r="O39" i="2"/>
  <c r="Q39" i="2" s="1"/>
  <c r="O38" i="2"/>
  <c r="Q38" i="2" s="1"/>
  <c r="O25" i="2"/>
  <c r="Q25" i="2" s="1"/>
  <c r="O12" i="2"/>
  <c r="T8" i="2"/>
  <c r="P8" i="2"/>
  <c r="P109" i="2" s="1"/>
  <c r="O8" i="2"/>
  <c r="T109" i="2" l="1"/>
  <c r="Q12" i="2"/>
  <c r="Q66" i="2"/>
  <c r="Q8" i="2"/>
  <c r="O3" i="2"/>
  <c r="R25" i="2"/>
  <c r="S25" i="2" s="1"/>
  <c r="R39" i="2"/>
  <c r="S39" i="2" s="1"/>
  <c r="R45" i="2"/>
  <c r="S45" i="2" s="1"/>
  <c r="R55" i="2"/>
  <c r="S55" i="2" s="1"/>
  <c r="R61" i="2"/>
  <c r="S61" i="2" s="1"/>
  <c r="R67" i="2"/>
  <c r="S67" i="2" s="1"/>
  <c r="R91" i="2"/>
  <c r="S91" i="2" s="1"/>
  <c r="R93" i="2"/>
  <c r="S93" i="2" s="1"/>
  <c r="R95" i="2"/>
  <c r="S95" i="2" s="1"/>
  <c r="R106" i="2"/>
  <c r="S106" i="2" s="1"/>
  <c r="R105" i="2"/>
  <c r="S105" i="2" s="1"/>
  <c r="R103" i="2"/>
  <c r="S103" i="2" s="1"/>
  <c r="R98" i="2"/>
  <c r="S98" i="2" s="1"/>
  <c r="R96" i="2"/>
  <c r="S96" i="2" s="1"/>
  <c r="R89" i="2"/>
  <c r="S89" i="2" s="1"/>
  <c r="R85" i="2"/>
  <c r="S85" i="2" s="1"/>
  <c r="R83" i="2"/>
  <c r="S83" i="2" s="1"/>
  <c r="R75" i="2"/>
  <c r="S75" i="2" s="1"/>
  <c r="R73" i="2"/>
  <c r="S73" i="2" s="1"/>
  <c r="R70" i="2"/>
  <c r="S70" i="2" s="1"/>
  <c r="R68" i="2"/>
  <c r="R64" i="2"/>
  <c r="S64" i="2" s="1"/>
  <c r="R62" i="2"/>
  <c r="R58" i="2"/>
  <c r="S58" i="2" s="1"/>
  <c r="R56" i="2"/>
  <c r="R53" i="2"/>
  <c r="S53" i="2" s="1"/>
  <c r="R51" i="2"/>
  <c r="S51" i="2" s="1"/>
  <c r="R48" i="2"/>
  <c r="R46" i="2"/>
  <c r="S46" i="2" s="1"/>
  <c r="R43" i="2"/>
  <c r="S43" i="2" s="1"/>
  <c r="R41" i="2"/>
  <c r="S41" i="2" s="1"/>
  <c r="R36" i="2"/>
  <c r="S36" i="2" s="1"/>
  <c r="R34" i="2"/>
  <c r="R32" i="2"/>
  <c r="S32" i="2" s="1"/>
  <c r="R30" i="2"/>
  <c r="R28" i="2"/>
  <c r="S28" i="2" s="1"/>
  <c r="R26" i="2"/>
  <c r="S26" i="2" s="1"/>
  <c r="R23" i="2"/>
  <c r="S23" i="2" s="1"/>
  <c r="R21" i="2"/>
  <c r="S21" i="2" s="1"/>
  <c r="R19" i="2"/>
  <c r="S19" i="2" s="1"/>
  <c r="R17" i="2"/>
  <c r="S17" i="2" s="1"/>
  <c r="R15" i="2"/>
  <c r="S15" i="2" s="1"/>
  <c r="R13" i="2"/>
  <c r="S13" i="2" s="1"/>
  <c r="R10" i="2"/>
  <c r="R38" i="2"/>
  <c r="S38" i="2" s="1"/>
  <c r="R40" i="2"/>
  <c r="R50" i="2"/>
  <c r="S50" i="2" s="1"/>
  <c r="R60" i="2"/>
  <c r="S60" i="2" s="1"/>
  <c r="U60" i="2" s="1"/>
  <c r="R71" i="2"/>
  <c r="S71" i="2" s="1"/>
  <c r="R77" i="2"/>
  <c r="S77" i="2" s="1"/>
  <c r="R79" i="2"/>
  <c r="S79" i="2" s="1"/>
  <c r="R81" i="2"/>
  <c r="S81" i="2" s="1"/>
  <c r="R87" i="2"/>
  <c r="S87" i="2" s="1"/>
  <c r="R92" i="2"/>
  <c r="R94" i="2"/>
  <c r="S94" i="2" s="1"/>
  <c r="R99" i="2"/>
  <c r="S99" i="2" s="1"/>
  <c r="R101" i="2"/>
  <c r="S101" i="2" s="1"/>
  <c r="R107" i="2"/>
  <c r="S107" i="2" s="1"/>
  <c r="R108" i="2"/>
  <c r="S108" i="2" s="1"/>
  <c r="R104" i="2"/>
  <c r="S104" i="2" s="1"/>
  <c r="R102" i="2"/>
  <c r="S102" i="2" s="1"/>
  <c r="R100" i="2"/>
  <c r="S100" i="2" s="1"/>
  <c r="R97" i="2"/>
  <c r="S97" i="2" s="1"/>
  <c r="R90" i="2"/>
  <c r="S90" i="2" s="1"/>
  <c r="R88" i="2"/>
  <c r="S88" i="2" s="1"/>
  <c r="U88" i="2" s="1"/>
  <c r="R84" i="2"/>
  <c r="S84" i="2" s="1"/>
  <c r="R82" i="2"/>
  <c r="R74" i="2"/>
  <c r="S74" i="2" s="1"/>
  <c r="R72" i="2"/>
  <c r="R69" i="2"/>
  <c r="S69" i="2" s="1"/>
  <c r="R65" i="2"/>
  <c r="S65" i="2" s="1"/>
  <c r="R63" i="2"/>
  <c r="S63" i="2" s="1"/>
  <c r="R59" i="2"/>
  <c r="S59" i="2" s="1"/>
  <c r="R57" i="2"/>
  <c r="S57" i="2" s="1"/>
  <c r="R54" i="2"/>
  <c r="S54" i="2" s="1"/>
  <c r="R52" i="2"/>
  <c r="R49" i="2"/>
  <c r="S49" i="2" s="1"/>
  <c r="R47" i="2"/>
  <c r="S47" i="2" s="1"/>
  <c r="R44" i="2"/>
  <c r="S44" i="2" s="1"/>
  <c r="R42" i="2"/>
  <c r="R37" i="2"/>
  <c r="S37" i="2" s="1"/>
  <c r="R35" i="2"/>
  <c r="S35" i="2" s="1"/>
  <c r="R33" i="2"/>
  <c r="S33" i="2" s="1"/>
  <c r="R31" i="2"/>
  <c r="S31" i="2" s="1"/>
  <c r="R29" i="2"/>
  <c r="S29" i="2" s="1"/>
  <c r="R27" i="2"/>
  <c r="S27" i="2" s="1"/>
  <c r="R24" i="2"/>
  <c r="S24" i="2" s="1"/>
  <c r="R22" i="2"/>
  <c r="R20" i="2"/>
  <c r="S20" i="2" s="1"/>
  <c r="R18" i="2"/>
  <c r="R16" i="2"/>
  <c r="S16" i="2" s="1"/>
  <c r="R14" i="2"/>
  <c r="R11" i="2"/>
  <c r="S11" i="2" s="1"/>
  <c r="R9" i="2"/>
  <c r="S9" i="2" s="1"/>
  <c r="S56" i="2"/>
  <c r="S34" i="2"/>
  <c r="U34" i="2" s="1"/>
  <c r="R76" i="2"/>
  <c r="S76" i="2" s="1"/>
  <c r="R78" i="2"/>
  <c r="S78" i="2" s="1"/>
  <c r="R80" i="2"/>
  <c r="S80" i="2" s="1"/>
  <c r="R86" i="2"/>
  <c r="S86" i="2" s="1"/>
  <c r="P3" i="2"/>
  <c r="O109" i="2"/>
  <c r="T3" i="2"/>
  <c r="R12" i="2" l="1"/>
  <c r="U29" i="2"/>
  <c r="V29" i="2" s="1"/>
  <c r="R66" i="2"/>
  <c r="S66" i="2" s="1"/>
  <c r="U94" i="2"/>
  <c r="V94" i="2" s="1"/>
  <c r="U98" i="2"/>
  <c r="V98" i="2" s="1"/>
  <c r="U26" i="2"/>
  <c r="V26" i="2" s="1"/>
  <c r="S68" i="2"/>
  <c r="U68" i="2" s="1"/>
  <c r="V68" i="2" s="1"/>
  <c r="U59" i="2"/>
  <c r="V59" i="2" s="1"/>
  <c r="U17" i="2"/>
  <c r="V17" i="2" s="1"/>
  <c r="U56" i="2"/>
  <c r="V56" i="2" s="1"/>
  <c r="U61" i="2"/>
  <c r="V61" i="2" s="1"/>
  <c r="S12" i="2"/>
  <c r="S72" i="2"/>
  <c r="U72" i="2" s="1"/>
  <c r="U37" i="2"/>
  <c r="V37" i="2" s="1"/>
  <c r="U108" i="2"/>
  <c r="V108" i="2" s="1"/>
  <c r="U79" i="2"/>
  <c r="V79" i="2" s="1"/>
  <c r="U83" i="2"/>
  <c r="V83" i="2" s="1"/>
  <c r="U95" i="2"/>
  <c r="V95" i="2" s="1"/>
  <c r="U25" i="2"/>
  <c r="V25" i="2" s="1"/>
  <c r="U74" i="2"/>
  <c r="V74" i="2" s="1"/>
  <c r="U90" i="2"/>
  <c r="V90" i="2" s="1"/>
  <c r="U50" i="2"/>
  <c r="V50" i="2" s="1"/>
  <c r="U28" i="2"/>
  <c r="V28" i="2" s="1"/>
  <c r="U36" i="2"/>
  <c r="V36" i="2" s="1"/>
  <c r="U46" i="2"/>
  <c r="V46" i="2" s="1"/>
  <c r="U58" i="2"/>
  <c r="V58" i="2" s="1"/>
  <c r="U70" i="2"/>
  <c r="V70" i="2" s="1"/>
  <c r="S40" i="2"/>
  <c r="V60" i="2"/>
  <c r="S10" i="2"/>
  <c r="S30" i="2"/>
  <c r="V34" i="2"/>
  <c r="S48" i="2"/>
  <c r="S62" i="2"/>
  <c r="S82" i="2"/>
  <c r="V88" i="2"/>
  <c r="U11" i="2"/>
  <c r="V11" i="2" s="1"/>
  <c r="U33" i="2"/>
  <c r="V33" i="2" s="1"/>
  <c r="U49" i="2"/>
  <c r="V49" i="2" s="1"/>
  <c r="U65" i="2"/>
  <c r="V65" i="2" s="1"/>
  <c r="U84" i="2"/>
  <c r="V84" i="2" s="1"/>
  <c r="U97" i="2"/>
  <c r="V97" i="2" s="1"/>
  <c r="U101" i="2"/>
  <c r="V101" i="2" s="1"/>
  <c r="U87" i="2"/>
  <c r="V87" i="2" s="1"/>
  <c r="U71" i="2"/>
  <c r="V71" i="2" s="1"/>
  <c r="U38" i="2"/>
  <c r="U13" i="2"/>
  <c r="V13" i="2" s="1"/>
  <c r="U21" i="2"/>
  <c r="V21" i="2" s="1"/>
  <c r="U32" i="2"/>
  <c r="V32" i="2" s="1"/>
  <c r="U41" i="2"/>
  <c r="V41" i="2" s="1"/>
  <c r="U51" i="2"/>
  <c r="V51" i="2" s="1"/>
  <c r="U64" i="2"/>
  <c r="V64" i="2" s="1"/>
  <c r="U73" i="2"/>
  <c r="V73" i="2" s="1"/>
  <c r="U89" i="2"/>
  <c r="V89" i="2" s="1"/>
  <c r="U105" i="2"/>
  <c r="V105" i="2" s="1"/>
  <c r="U91" i="2"/>
  <c r="V91" i="2" s="1"/>
  <c r="U45" i="2"/>
  <c r="V45" i="2" s="1"/>
  <c r="V38" i="2"/>
  <c r="U16" i="2"/>
  <c r="V16" i="2" s="1"/>
  <c r="U20" i="2"/>
  <c r="V20" i="2" s="1"/>
  <c r="U24" i="2"/>
  <c r="V24" i="2" s="1"/>
  <c r="U44" i="2"/>
  <c r="V44" i="2" s="1"/>
  <c r="U54" i="2"/>
  <c r="V54" i="2" s="1"/>
  <c r="S92" i="2"/>
  <c r="S14" i="2"/>
  <c r="S18" i="2"/>
  <c r="S22" i="2"/>
  <c r="S42" i="2"/>
  <c r="S52" i="2"/>
  <c r="U52" i="2" s="1"/>
  <c r="U9" i="2"/>
  <c r="V9" i="2" s="1"/>
  <c r="U27" i="2"/>
  <c r="V27" i="2" s="1"/>
  <c r="U31" i="2"/>
  <c r="V31" i="2" s="1"/>
  <c r="U35" i="2"/>
  <c r="V35" i="2" s="1"/>
  <c r="U47" i="2"/>
  <c r="V47" i="2" s="1"/>
  <c r="U57" i="2"/>
  <c r="V57" i="2" s="1"/>
  <c r="U63" i="2"/>
  <c r="V63" i="2" s="1"/>
  <c r="U69" i="2"/>
  <c r="V69" i="2" s="1"/>
  <c r="U100" i="2"/>
  <c r="V100" i="2" s="1"/>
  <c r="U104" i="2"/>
  <c r="V104" i="2" s="1"/>
  <c r="U107" i="2"/>
  <c r="V107" i="2" s="1"/>
  <c r="U99" i="2"/>
  <c r="V99" i="2" s="1"/>
  <c r="U81" i="2"/>
  <c r="V81" i="2" s="1"/>
  <c r="U77" i="2"/>
  <c r="V77" i="2" s="1"/>
  <c r="U15" i="2"/>
  <c r="V15" i="2" s="1"/>
  <c r="U19" i="2"/>
  <c r="V19" i="2" s="1"/>
  <c r="U23" i="2"/>
  <c r="V23" i="2" s="1"/>
  <c r="U43" i="2"/>
  <c r="V43" i="2" s="1"/>
  <c r="U53" i="2"/>
  <c r="V53" i="2" s="1"/>
  <c r="U75" i="2"/>
  <c r="V75" i="2" s="1"/>
  <c r="U85" i="2"/>
  <c r="V85" i="2" s="1"/>
  <c r="U96" i="2"/>
  <c r="V96" i="2" s="1"/>
  <c r="U102" i="2"/>
  <c r="V102" i="2" s="1"/>
  <c r="U103" i="2"/>
  <c r="V103" i="2" s="1"/>
  <c r="U106" i="2"/>
  <c r="V106" i="2" s="1"/>
  <c r="U93" i="2"/>
  <c r="V93" i="2" s="1"/>
  <c r="U86" i="2"/>
  <c r="V86" i="2" s="1"/>
  <c r="U80" i="2"/>
  <c r="V80" i="2" s="1"/>
  <c r="U78" i="2"/>
  <c r="V78" i="2" s="1"/>
  <c r="U76" i="2"/>
  <c r="V76" i="2" s="1"/>
  <c r="U67" i="2"/>
  <c r="V67" i="2" s="1"/>
  <c r="U55" i="2"/>
  <c r="V55" i="2" s="1"/>
  <c r="U39" i="2"/>
  <c r="V39" i="2" s="1"/>
  <c r="Q109" i="2"/>
  <c r="Q3" i="2"/>
  <c r="R8" i="2"/>
  <c r="U66" i="2" l="1"/>
  <c r="U12" i="2"/>
  <c r="V72" i="2"/>
  <c r="U48" i="2"/>
  <c r="V48" i="2" s="1"/>
  <c r="U10" i="2"/>
  <c r="V10" i="2" s="1"/>
  <c r="U40" i="2"/>
  <c r="V40" i="2" s="1"/>
  <c r="U30" i="2"/>
  <c r="V30" i="2" s="1"/>
  <c r="U62" i="2"/>
  <c r="V62" i="2" s="1"/>
  <c r="U82" i="2"/>
  <c r="V82" i="2" s="1"/>
  <c r="U92" i="2"/>
  <c r="V92" i="2" s="1"/>
  <c r="U18" i="2"/>
  <c r="V18" i="2" s="1"/>
  <c r="S8" i="2"/>
  <c r="V52" i="2"/>
  <c r="U42" i="2"/>
  <c r="V42" i="2" s="1"/>
  <c r="U22" i="2"/>
  <c r="V22" i="2" s="1"/>
  <c r="U14" i="2"/>
  <c r="V14" i="2" s="1"/>
  <c r="R109" i="2"/>
  <c r="R3" i="2"/>
  <c r="M109" i="2"/>
  <c r="L109" i="2"/>
  <c r="J109" i="2"/>
  <c r="M118" i="2" s="1"/>
  <c r="H109" i="2"/>
  <c r="H110" i="2" s="1"/>
  <c r="M110" i="2" s="1"/>
  <c r="V66" i="2" l="1"/>
  <c r="V12" i="2"/>
  <c r="U8" i="2"/>
  <c r="T110" i="2"/>
  <c r="O110" i="2"/>
  <c r="M111" i="2"/>
  <c r="M112" i="2" s="1"/>
  <c r="S109" i="2"/>
  <c r="S3" i="2"/>
  <c r="F137" i="2"/>
  <c r="V8" i="2" l="1"/>
  <c r="V109" i="2" s="1"/>
  <c r="V3" i="2"/>
  <c r="Q110" i="2"/>
  <c r="M113" i="2"/>
  <c r="M114" i="2" s="1"/>
  <c r="U109" i="2"/>
  <c r="U3" i="2"/>
  <c r="M115" i="2" l="1"/>
  <c r="M116" i="2" s="1"/>
  <c r="R110" i="2"/>
  <c r="M117" i="2" l="1"/>
  <c r="M119" i="2" s="1"/>
  <c r="M120" i="2" s="1"/>
  <c r="S110" i="2"/>
  <c r="M121" i="2" l="1"/>
  <c r="V110" i="2" s="1"/>
  <c r="U110" i="2"/>
</calcChain>
</file>

<file path=xl/sharedStrings.xml><?xml version="1.0" encoding="utf-8"?>
<sst xmlns="http://schemas.openxmlformats.org/spreadsheetml/2006/main" count="738" uniqueCount="174">
  <si>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</si>
  <si>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</si>
  <si>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</si>
  <si>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</si>
  <si>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</si>
  <si>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</si>
  <si>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</si>
  <si>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</si>
  <si>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</si>
  <si>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</si>
  <si>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</si>
  <si>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</si>
  <si>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</si>
  <si>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</si>
  <si>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</si>
  <si>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</si>
  <si>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</si>
  <si>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</si>
  <si>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</si>
  <si>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</si>
  <si>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</si>
  <si>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 xml:space="preserve">1-31-2                                                         1-31-13;       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</si>
  <si>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</si>
  <si>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23-1-1</t>
  </si>
  <si>
    <t>სამშენებლო ქვიშა</t>
  </si>
  <si>
    <t xml:space="preserve">1-31-3             1-31-14       1-118-11 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</si>
  <si>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</si>
  <si>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</si>
  <si>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</si>
  <si>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</si>
  <si>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</si>
  <si>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</si>
  <si>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</si>
  <si>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კაც.სთ</t>
  </si>
  <si>
    <t>სრფ. 5.1-37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</si>
  <si>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</si>
  <si>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</si>
  <si>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</si>
  <si>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</si>
  <si>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</si>
  <si>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შრომის დანახარჯი</t>
  </si>
  <si>
    <t>სულ ხარჯთაღიცხვით</t>
  </si>
  <si>
    <t>წყალი</t>
  </si>
  <si>
    <t>ბულდოზერი   50 ცხ.ძ</t>
  </si>
  <si>
    <t>სრფ 13-118</t>
  </si>
  <si>
    <t>სრფ-14</t>
  </si>
  <si>
    <t>სრფ. 13-140</t>
  </si>
  <si>
    <t>სრფ. 13-141</t>
  </si>
  <si>
    <t>სრფ 13-213</t>
  </si>
  <si>
    <t>1-22-16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</si>
  <si>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</si>
  <si>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</si>
  <si>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23-22-1</t>
  </si>
  <si>
    <t>ადგ.</t>
  </si>
  <si>
    <t>ბეტონი B-7.5</t>
  </si>
  <si>
    <t>8-3-2</t>
  </si>
  <si>
    <t xml:space="preserve">8-4-7            </t>
  </si>
  <si>
    <t>ჭის გარე ზედაპირის ჰიდროიზოლაცია ბიტუმის მასტიკით 2 ფენად</t>
  </si>
  <si>
    <t>მ2</t>
  </si>
  <si>
    <t>ბიტუმ-პოლიმერული მასტიკა</t>
  </si>
  <si>
    <t>ტნ</t>
  </si>
  <si>
    <t>22-30-1</t>
  </si>
  <si>
    <t>რკინა–ბეტონის რგოლი დ=1000მმ / 1მ</t>
  </si>
  <si>
    <t xml:space="preserve">რ/ბ ძირის ფილა დ-1000 მმ </t>
  </si>
  <si>
    <t>ც</t>
  </si>
  <si>
    <t>სხვა მასალები (გამირების ღირებულების გათვალისწინებით)</t>
  </si>
  <si>
    <t>6-28-3</t>
  </si>
  <si>
    <t xml:space="preserve">ჭის ღარის მოწყობა B-25 მარკის ბეტონით </t>
  </si>
  <si>
    <t>ძელი  III ხ. 40-60მმ</t>
  </si>
  <si>
    <t>სრფ. 5.1-19</t>
  </si>
  <si>
    <t>ჩამოგანული ფიცარი   III ხ. 25-32მმ</t>
  </si>
  <si>
    <t>სრფ. 5.1-22</t>
  </si>
  <si>
    <t>ჩამოგანული ფიცარი  III ხ. 40მმ</t>
  </si>
  <si>
    <t>რკინა–ბეტონის ფილა თუჯის მრგვალი ჩარჩო-ხუფით დ=1200*1200 მმ</t>
  </si>
  <si>
    <t>27-9-4</t>
  </si>
  <si>
    <t>ასფალტის საფარის მოხსნა სისქით 10 სმ სანგრევი ჩაქუჩით</t>
  </si>
  <si>
    <t>სრფ 13-200</t>
  </si>
  <si>
    <t>ავტოგრეიდერი</t>
  </si>
  <si>
    <t>სრფ 13-333</t>
  </si>
  <si>
    <t>სანგრევი ჩაქუჩი</t>
  </si>
  <si>
    <t>სრფ 13-112            კ=0.5</t>
  </si>
  <si>
    <t xml:space="preserve">დამტვრეული ასფალტის  ნატეხების დატვირთვა ავ/თვითმც. და გატანა  </t>
  </si>
  <si>
    <t>საბ.ფასი</t>
  </si>
  <si>
    <t>რკინა–ბეტონის რგოლი დ=1000მმ / 0.5მ</t>
  </si>
  <si>
    <r>
      <t xml:space="preserve">1-78-4
</t>
    </r>
    <r>
      <rPr>
        <sz val="11"/>
        <rFont val="AcadNusx"/>
      </rPr>
      <t/>
    </r>
  </si>
  <si>
    <t>IV კატ. გრუნტის დამუშავება ხელით, გვერდზე დაყრით</t>
  </si>
  <si>
    <t>EHuP 1-3-2-3                სრფ-14</t>
  </si>
  <si>
    <t>დამუშავებული გრუნტის დატვირთვა ექსკავატორით ავ/თვითმცლელზე</t>
  </si>
  <si>
    <t>27-42-3
27-42-4
27-42-5
27-42-6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</si>
  <si>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</si>
  <si>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სრფ. 13-218</t>
  </si>
  <si>
    <t>თვითმავალი საგზაო სატკეპნი 5ტ გლუვი</t>
  </si>
  <si>
    <t>მანქ/სთ</t>
  </si>
  <si>
    <t>სრფ. 4.1-528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</si>
  <si>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</si>
  <si>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</si>
  <si>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</si>
  <si>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27-28-1</t>
  </si>
  <si>
    <t>სრფ 13-233</t>
  </si>
  <si>
    <t xml:space="preserve">ფრეზი  საგზაო მიბმული, ტრაქტორით (108 ცხ.ძ.)  </t>
  </si>
  <si>
    <t>ქვიშის საფარის მოწყობა დატკეპვნით მილის ქვეშ 10სმ, ზემოდან  20 სმ (2-5 მმ ფრაქცია)</t>
  </si>
  <si>
    <t>თხრილის შევსება ქვიშა-ხრეშოვანი (8-22) მმ მექანიზმის გამოყენებით, 50 მ-ზე გადაადგილებით, დატკეპნა</t>
  </si>
  <si>
    <t>ქვიშა-ხრეში (8-22)მმ</t>
  </si>
  <si>
    <t>თხრილის შევსება ღორღით (ფრაქცია 20-40 მმ)  მექანიზმის გამოყენებით, 50 მ-ზე გადაადგილებით, დატკეპნა</t>
  </si>
  <si>
    <t>ღორღი 20-40 მმ</t>
  </si>
  <si>
    <t>1-87-2</t>
  </si>
  <si>
    <t>ხის ძელი</t>
  </si>
  <si>
    <t>სრფ. 5.1-33</t>
  </si>
  <si>
    <t>ფიცარი ჩამოუგანავი 40-60 მმ III ხ.</t>
  </si>
  <si>
    <t xml:space="preserve">ჭის ქვეშ ხრეშის (40-60მმ) ფრაქცია                            ბალიშის მოწყობა 10 სმ, დატკეპნა </t>
  </si>
  <si>
    <t>ხრეში 40-60 მმ ფრაქცია</t>
  </si>
  <si>
    <t>შედგენილია საბაზისო ნორმებით, მიმდინარე ფასებში 2019 წლის II კვარტლის დონეზე</t>
  </si>
  <si>
    <t>§ 1-3-2-3                სრფ-14</t>
  </si>
  <si>
    <t>სრფ. 4.1-511</t>
  </si>
  <si>
    <t>სრფ. 4.1-514</t>
  </si>
  <si>
    <t>სრფ 4.1-243</t>
  </si>
  <si>
    <t>სრფ 4.1-244</t>
  </si>
  <si>
    <t>ტრანშეის კონტურებში არსებული ასფალტის საფარის ჩახერხვა 20 სმ სიღრმეზე. ორ ზლად L=110 მ</t>
  </si>
  <si>
    <t>ავტოთვითმცლელით გატანა 15 კმ</t>
  </si>
  <si>
    <t>გრუნტის გატანა ავტოთვითმცლელებით  15 კმ</t>
  </si>
  <si>
    <t>22-8-8</t>
  </si>
  <si>
    <t xml:space="preserve">კანალიზაციის პოლიეთილენის გოფრირებული მილი SN8 d=300მმ                  </t>
  </si>
  <si>
    <t xml:space="preserve">კანალიზაციის პოლიეთილენის გოფრირებული მილის SN8 d=300მმ გამოცდა ჰერმეტულობაზე                 </t>
  </si>
  <si>
    <t xml:space="preserve">კანალიზაციის პოლიეთილენის გოფრირებული მილის                  SN8 d=300 მმ შეძენა, მოწყობა   (ძაბრული გადაბმით)              </t>
  </si>
  <si>
    <t>სრფ. 2.6-116</t>
  </si>
  <si>
    <t>ბეტონი B-20</t>
  </si>
  <si>
    <t>სრფ. 4.1-350</t>
  </si>
  <si>
    <t>არსებულ კანალიზაციის ჭაში  შეჭრა</t>
  </si>
  <si>
    <t>მიწის თხრილის და ჭის ქვაბულის გამაგრება</t>
  </si>
  <si>
    <t>21</t>
  </si>
  <si>
    <t>სრფ 4.1-233</t>
  </si>
  <si>
    <t>სრფ. 4.1-245</t>
  </si>
  <si>
    <t>სრფ. 4.1-111</t>
  </si>
  <si>
    <t>სრფ. 4.1-103</t>
  </si>
  <si>
    <t>სრფ. 4.1-139</t>
  </si>
  <si>
    <t>სრფ. 4.1-532</t>
  </si>
  <si>
    <t>სრფ. 4.1-335</t>
  </si>
  <si>
    <t>სრფ. 4.1-233</t>
  </si>
  <si>
    <t>ბეჟანიშვილის ქ-ზე კანალიზაციის  რეაბილიტაცია</t>
  </si>
  <si>
    <t>წინასწარი ხარჯთაღრიცხვა</t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</si>
  <si>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</si>
  <si>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</si>
  <si>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</si>
  <si>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ტრანსპორტირება</t>
  </si>
  <si>
    <t>სივიწროვე</t>
  </si>
  <si>
    <t>ზედნადები</t>
  </si>
  <si>
    <t>მოგება</t>
  </si>
  <si>
    <t xml:space="preserve">საპენსიო გადასახადი </t>
  </si>
  <si>
    <t>გაუთვალისწინებელი</t>
  </si>
  <si>
    <t xml:space="preserve">დ.ღ.გ. </t>
  </si>
  <si>
    <t>კონტრაქტორის მომსახურება</t>
  </si>
  <si>
    <t>კონტრაქტორის მასალა</t>
  </si>
  <si>
    <t>1-78-4
$E1-22
1-ა</t>
  </si>
  <si>
    <t>§E9-2-9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</si>
  <si>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</si>
  <si>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</si>
  <si>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</si>
  <si>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</si>
  <si>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</si>
  <si>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</si>
  <si>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(4 კომპ)  შეძენა-მონტაჟი, რკბ. ძირის ფილით, რკბ რგოლებით, რკბ. გადახურვის ფილა თუჯის ხუფით D=1.0 მ H</t>
    </r>
    <r>
      <rPr>
        <vertAlign val="subscript"/>
        <sz val="10"/>
        <rFont val="Segoe UI"/>
        <family val="2"/>
      </rPr>
      <t>საშ</t>
    </r>
    <r>
      <rPr>
        <sz val="10"/>
        <rFont val="Segoe UI"/>
        <family val="2"/>
      </rPr>
      <t>=2.8 მ  გამირების მოწყობის გათვალისწინებით</t>
    </r>
  </si>
  <si>
    <t>gwp</t>
  </si>
  <si>
    <t>ღორღი (ფრაქცია 20-40 მმ)</t>
  </si>
  <si>
    <t xml:space="preserve">ქვიშის (ფრაქცია 8-20 მმ) საფარის მოწყობა დატკეპვნით (K=0.98-1.25) მილის ქვეშ 10სმ, ზემოდან  20 სმ </t>
  </si>
  <si>
    <t>სამშენებლო ქვიშა (ფრაქცია 2-5 მმ)</t>
  </si>
  <si>
    <t>თხრილის შევსება ქვიშა-ხრეშით,  მექანიზმის გამოყენებით, 50 მ-ზე გადაადგილებით, დატკეპვნით (K=0.98-1.25)</t>
  </si>
  <si>
    <t xml:space="preserve">თხრილის შევსება ღორღით (ფრაქცია 20-40 მმ)  მექანიზმის გამოყენებით, 50 მ-ზე გადაადგილებით, დატკეპვნით (K=0.98-1.25) </t>
  </si>
  <si>
    <t xml:space="preserve">ჭის ქვეშ ხრეშის ბალიშის მოწყობა 10 სმ,  დატკეპვნით (K=0.98-1.25) </t>
  </si>
  <si>
    <t xml:space="preserve">კანალიზაციის პოლიეთილენის გოფრირებული მილის                  SN8 d=300 მმ შეძენა, მოწყობა                </t>
  </si>
  <si>
    <t>პოლიეთილენის გოფრირებული  ქუროს შეძენა, მოწყობა დ=300 მმ /რეზინის საფენით/</t>
  </si>
  <si>
    <t>პოლიეთილენის გოფრირებული ქურო დ=300 მმ</t>
  </si>
  <si>
    <t>რეზინის საფენი დ=300 მმ</t>
  </si>
  <si>
    <t>22</t>
  </si>
  <si>
    <t>ქვიშა-ხრეში (საგზაო სამუშაოებისათვის)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</si>
</sst>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000"/>
    <numFmt numFmtId="165" formatCode="0.0"/>
    <numFmt numFmtId="166" formatCode="0.00000"/>
    <numFmt numFmtId="167" formatCode="0.000"/>
    <numFmt numFmtId="168" formatCode="_-* #,##0.00_р_._-;\-* #,##0.00_р_._-;_-* &quot;-&quot;??_р_._-;_-@_-"/>
    <numFmt numFmtId="169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AcadNusx"/>
    </font>
    <font>
      <sz val="10"/>
      <color theme="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rgb="FFFF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66">
    <xf numFmtId="0" fontId="0" fillId="0" borderId="0" xfId="0"/>
    <xf numFmtId="169" fontId="6" fillId="0" borderId="1" xfId="1" applyNumberFormat="1" applyFont="1" applyFill="1" applyBorder="1" applyAlignment="1">
      <alignment horizontal="right" vertical="center"/>
    </xf>
    <xf numFmtId="169" fontId="6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vertical="center"/>
    </xf>
    <xf numFmtId="9" fontId="7" fillId="0" borderId="23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/>
    </xf>
    <xf numFmtId="2" fontId="7" fillId="0" borderId="21" xfId="1" applyNumberFormat="1" applyFont="1" applyFill="1" applyBorder="1" applyAlignment="1" applyProtection="1">
      <alignment horizontal="center" vertical="center"/>
      <protection locked="0"/>
    </xf>
    <xf numFmtId="0" fontId="7" fillId="2" borderId="8" xfId="1" applyFont="1" applyFill="1" applyBorder="1" applyAlignment="1">
      <alignment horizontal="center" vertical="center"/>
    </xf>
    <xf numFmtId="2" fontId="7" fillId="2" borderId="8" xfId="1" applyNumberFormat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167" fontId="7" fillId="2" borderId="14" xfId="1" applyNumberFormat="1" applyFont="1" applyFill="1" applyBorder="1" applyAlignment="1">
      <alignment horizontal="center" vertical="center"/>
    </xf>
    <xf numFmtId="2" fontId="7" fillId="2" borderId="14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/>
    </xf>
    <xf numFmtId="0" fontId="7" fillId="2" borderId="11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1" fontId="7" fillId="2" borderId="11" xfId="1" applyNumberFormat="1" applyFont="1" applyFill="1" applyBorder="1" applyAlignment="1">
      <alignment horizontal="center" vertical="center"/>
    </xf>
    <xf numFmtId="0" fontId="7" fillId="2" borderId="13" xfId="1" applyFont="1" applyFill="1" applyBorder="1" applyAlignment="1" applyProtection="1">
      <alignment horizontal="center" vertical="center"/>
      <protection locked="0"/>
    </xf>
    <xf numFmtId="0" fontId="7" fillId="2" borderId="14" xfId="1" applyFont="1" applyFill="1" applyBorder="1" applyAlignment="1" applyProtection="1">
      <alignment horizontal="center" vertical="center"/>
      <protection locked="0"/>
    </xf>
    <xf numFmtId="2" fontId="7" fillId="2" borderId="14" xfId="1" applyNumberFormat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Alignment="1" applyProtection="1">
      <alignment vertical="center"/>
      <protection locked="0"/>
    </xf>
    <xf numFmtId="167" fontId="7" fillId="2" borderId="14" xfId="1" applyNumberFormat="1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167" fontId="7" fillId="2" borderId="1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5" fontId="7" fillId="2" borderId="14" xfId="1" applyNumberFormat="1" applyFont="1" applyFill="1" applyBorder="1" applyAlignment="1" applyProtection="1">
      <alignment horizontal="center" vertical="center"/>
      <protection locked="0"/>
    </xf>
    <xf numFmtId="164" fontId="7" fillId="2" borderId="14" xfId="1" applyNumberFormat="1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20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164" fontId="7" fillId="2" borderId="14" xfId="1" applyNumberFormat="1" applyFont="1" applyFill="1" applyBorder="1" applyAlignment="1">
      <alignment horizontal="center" vertical="center"/>
    </xf>
    <xf numFmtId="166" fontId="7" fillId="2" borderId="14" xfId="1" applyNumberFormat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5" borderId="14" xfId="2" applyNumberFormat="1" applyFont="1" applyFill="1" applyBorder="1" applyAlignment="1">
      <alignment horizontal="center" vertical="center"/>
    </xf>
    <xf numFmtId="0" fontId="7" fillId="2" borderId="14" xfId="2" applyNumberFormat="1" applyFont="1" applyFill="1" applyBorder="1" applyAlignment="1">
      <alignment horizontal="center" vertical="center"/>
    </xf>
    <xf numFmtId="164" fontId="7" fillId="2" borderId="14" xfId="0" applyNumberFormat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2" borderId="10" xfId="1" applyFont="1" applyFill="1" applyBorder="1" applyAlignment="1" applyProtection="1">
      <alignment horizontal="center" vertical="center"/>
      <protection locked="0"/>
    </xf>
    <xf numFmtId="0" fontId="7" fillId="2" borderId="11" xfId="1" applyFont="1" applyFill="1" applyBorder="1" applyAlignment="1" applyProtection="1">
      <alignment horizontal="center" vertical="center"/>
      <protection locked="0"/>
    </xf>
    <xf numFmtId="2" fontId="7" fillId="2" borderId="11" xfId="1" applyNumberFormat="1" applyFont="1" applyFill="1" applyBorder="1" applyAlignment="1" applyProtection="1">
      <alignment horizontal="center" vertical="center"/>
      <protection locked="0"/>
    </xf>
    <xf numFmtId="0" fontId="6" fillId="2" borderId="10" xfId="1" applyFont="1" applyFill="1" applyBorder="1" applyAlignment="1">
      <alignment horizontal="center" vertical="center"/>
    </xf>
    <xf numFmtId="9" fontId="7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49" fontId="7" fillId="2" borderId="14" xfId="1" applyNumberFormat="1" applyFont="1" applyFill="1" applyBorder="1" applyAlignment="1" applyProtection="1">
      <alignment horizontal="center" vertical="center"/>
      <protection locked="0"/>
    </xf>
    <xf numFmtId="0" fontId="7" fillId="3" borderId="14" xfId="1" applyFont="1" applyFill="1" applyBorder="1" applyAlignment="1" applyProtection="1">
      <alignment vertical="center"/>
      <protection locked="0"/>
    </xf>
    <xf numFmtId="0" fontId="7" fillId="2" borderId="14" xfId="1" applyFont="1" applyFill="1" applyBorder="1" applyAlignment="1" applyProtection="1">
      <alignment vertical="center"/>
      <protection locked="0"/>
    </xf>
    <xf numFmtId="0" fontId="7" fillId="2" borderId="14" xfId="0" applyFont="1" applyFill="1" applyBorder="1" applyAlignment="1">
      <alignment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>
      <alignment horizontal="center" vertical="center"/>
    </xf>
    <xf numFmtId="0" fontId="7" fillId="3" borderId="14" xfId="0" applyFont="1" applyFill="1" applyBorder="1" applyAlignment="1" applyProtection="1">
      <alignment vertical="center"/>
      <protection locked="0"/>
    </xf>
    <xf numFmtId="0" fontId="7" fillId="0" borderId="14" xfId="2" applyFont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vertical="center"/>
      <protection locked="0"/>
    </xf>
    <xf numFmtId="49" fontId="7" fillId="2" borderId="21" xfId="1" applyNumberFormat="1" applyFont="1" applyFill="1" applyBorder="1" applyAlignment="1">
      <alignment horizontal="center" vertical="center"/>
    </xf>
    <xf numFmtId="0" fontId="7" fillId="3" borderId="21" xfId="1" applyFont="1" applyFill="1" applyBorder="1" applyAlignment="1" applyProtection="1">
      <alignment vertical="center"/>
      <protection locked="0"/>
    </xf>
    <xf numFmtId="0" fontId="7" fillId="2" borderId="14" xfId="1" applyFont="1" applyFill="1" applyBorder="1" applyAlignment="1">
      <alignment vertical="center"/>
    </xf>
    <xf numFmtId="0" fontId="7" fillId="2" borderId="13" xfId="2" applyFont="1" applyFill="1" applyBorder="1" applyAlignment="1">
      <alignment horizontal="center" vertical="center"/>
    </xf>
    <xf numFmtId="49" fontId="7" fillId="2" borderId="14" xfId="1" applyNumberFormat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vertical="center"/>
    </xf>
    <xf numFmtId="0" fontId="7" fillId="2" borderId="0" xfId="1" applyFont="1" applyFill="1" applyAlignment="1"/>
    <xf numFmtId="0" fontId="7" fillId="3" borderId="14" xfId="1" applyFont="1" applyFill="1" applyBorder="1" applyAlignment="1">
      <alignment horizontal="left" vertical="center"/>
    </xf>
    <xf numFmtId="0" fontId="7" fillId="2" borderId="0" xfId="1" applyFont="1" applyFill="1" applyBorder="1" applyAlignment="1"/>
    <xf numFmtId="0" fontId="7" fillId="3" borderId="14" xfId="1" applyFont="1" applyFill="1" applyBorder="1" applyAlignment="1" applyProtection="1">
      <alignment horizontal="left" vertical="center"/>
      <protection locked="0"/>
    </xf>
    <xf numFmtId="0" fontId="7" fillId="4" borderId="14" xfId="1" applyNumberFormat="1" applyFont="1" applyFill="1" applyBorder="1" applyAlignment="1" applyProtection="1">
      <alignment horizontal="left" vertical="center"/>
      <protection locked="0"/>
    </xf>
    <xf numFmtId="0" fontId="9" fillId="4" borderId="14" xfId="1" applyNumberFormat="1" applyFont="1" applyFill="1" applyBorder="1" applyAlignment="1" applyProtection="1">
      <alignment horizontal="left" vertical="center"/>
      <protection locked="0"/>
    </xf>
    <xf numFmtId="2" fontId="7" fillId="2" borderId="14" xfId="2" applyNumberFormat="1" applyFont="1" applyFill="1" applyBorder="1" applyAlignment="1">
      <alignment horizontal="center" vertical="center"/>
    </xf>
    <xf numFmtId="0" fontId="7" fillId="5" borderId="14" xfId="2" applyFont="1" applyFill="1" applyBorder="1" applyAlignment="1">
      <alignment horizontal="left" vertical="center"/>
    </xf>
    <xf numFmtId="49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/>
    <xf numFmtId="0" fontId="7" fillId="4" borderId="14" xfId="0" applyNumberFormat="1" applyFont="1" applyFill="1" applyBorder="1" applyAlignment="1">
      <alignment horizontal="center" vertical="center"/>
    </xf>
    <xf numFmtId="0" fontId="7" fillId="4" borderId="14" xfId="0" applyNumberFormat="1" applyFont="1" applyFill="1" applyBorder="1" applyAlignment="1">
      <alignment horizontal="left" vertical="center"/>
    </xf>
    <xf numFmtId="49" fontId="7" fillId="2" borderId="14" xfId="0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/>
    </xf>
    <xf numFmtId="0" fontId="7" fillId="6" borderId="14" xfId="1" applyNumberFormat="1" applyFont="1" applyFill="1" applyBorder="1" applyAlignment="1">
      <alignment horizontal="left" vertical="center"/>
    </xf>
    <xf numFmtId="49" fontId="7" fillId="2" borderId="21" xfId="0" applyNumberFormat="1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49" fontId="7" fillId="2" borderId="13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7" fillId="2" borderId="11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vertical="center"/>
    </xf>
    <xf numFmtId="0" fontId="7" fillId="0" borderId="18" xfId="5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left" vertical="center"/>
    </xf>
    <xf numFmtId="0" fontId="7" fillId="0" borderId="18" xfId="1" applyFont="1" applyFill="1" applyBorder="1" applyAlignment="1">
      <alignment horizontal="left" vertical="center"/>
    </xf>
    <xf numFmtId="0" fontId="6" fillId="0" borderId="11" xfId="5" applyFont="1" applyFill="1" applyBorder="1" applyAlignment="1">
      <alignment horizontal="left" vertical="center"/>
    </xf>
    <xf numFmtId="43" fontId="7" fillId="3" borderId="14" xfId="6" applyFont="1" applyFill="1" applyBorder="1" applyAlignment="1" applyProtection="1">
      <alignment horizontal="center" vertical="center"/>
      <protection locked="0"/>
    </xf>
    <xf numFmtId="43" fontId="7" fillId="2" borderId="14" xfId="6" applyFont="1" applyFill="1" applyBorder="1" applyAlignment="1" applyProtection="1">
      <alignment horizontal="center" vertical="center"/>
      <protection locked="0"/>
    </xf>
    <xf numFmtId="43" fontId="7" fillId="2" borderId="15" xfId="6" applyFont="1" applyFill="1" applyBorder="1" applyAlignment="1" applyProtection="1">
      <alignment horizontal="center" vertical="center"/>
      <protection locked="0"/>
    </xf>
    <xf numFmtId="43" fontId="7" fillId="2" borderId="14" xfId="6" applyFont="1" applyFill="1" applyBorder="1" applyAlignment="1" applyProtection="1">
      <alignment horizontal="center" vertical="center"/>
    </xf>
    <xf numFmtId="43" fontId="7" fillId="2" borderId="14" xfId="6" applyFont="1" applyFill="1" applyBorder="1" applyAlignment="1">
      <alignment horizontal="center" vertical="center"/>
    </xf>
    <xf numFmtId="43" fontId="7" fillId="2" borderId="15" xfId="6" applyFont="1" applyFill="1" applyBorder="1" applyAlignment="1">
      <alignment horizontal="center" vertical="center"/>
    </xf>
    <xf numFmtId="43" fontId="7" fillId="0" borderId="14" xfId="6" applyFont="1" applyBorder="1" applyAlignment="1" applyProtection="1">
      <alignment horizontal="center" vertical="center"/>
      <protection locked="0"/>
    </xf>
    <xf numFmtId="43" fontId="7" fillId="3" borderId="21" xfId="6" applyFont="1" applyFill="1" applyBorder="1" applyAlignment="1" applyProtection="1">
      <alignment horizontal="center" vertical="center"/>
      <protection locked="0"/>
    </xf>
    <xf numFmtId="43" fontId="7" fillId="2" borderId="21" xfId="6" applyFont="1" applyFill="1" applyBorder="1" applyAlignment="1">
      <alignment horizontal="center" vertical="center"/>
    </xf>
    <xf numFmtId="43" fontId="7" fillId="2" borderId="22" xfId="6" applyFont="1" applyFill="1" applyBorder="1" applyAlignment="1">
      <alignment horizontal="center" vertical="center"/>
    </xf>
    <xf numFmtId="43" fontId="7" fillId="3" borderId="14" xfId="6" applyFont="1" applyFill="1" applyBorder="1" applyAlignment="1">
      <alignment horizontal="center" vertical="center"/>
    </xf>
    <xf numFmtId="43" fontId="7" fillId="5" borderId="14" xfId="6" applyFont="1" applyFill="1" applyBorder="1" applyAlignment="1">
      <alignment horizontal="center" vertical="center"/>
    </xf>
    <xf numFmtId="43" fontId="7" fillId="0" borderId="14" xfId="6" applyFont="1" applyFill="1" applyBorder="1" applyAlignment="1">
      <alignment horizontal="center" vertical="center"/>
    </xf>
    <xf numFmtId="43" fontId="7" fillId="3" borderId="21" xfId="6" applyFont="1" applyFill="1" applyBorder="1" applyAlignment="1">
      <alignment horizontal="center" vertical="center"/>
    </xf>
    <xf numFmtId="43" fontId="7" fillId="2" borderId="11" xfId="6" applyFont="1" applyFill="1" applyBorder="1" applyAlignment="1" applyProtection="1">
      <alignment horizontal="center" vertical="center"/>
      <protection locked="0"/>
    </xf>
    <xf numFmtId="43" fontId="6" fillId="2" borderId="11" xfId="6" applyFont="1" applyFill="1" applyBorder="1" applyAlignment="1" applyProtection="1">
      <alignment horizontal="center" vertical="center"/>
      <protection locked="0"/>
    </xf>
    <xf numFmtId="43" fontId="6" fillId="2" borderId="11" xfId="6" applyFont="1" applyFill="1" applyBorder="1" applyAlignment="1">
      <alignment horizontal="center" vertical="center"/>
    </xf>
    <xf numFmtId="43" fontId="7" fillId="2" borderId="11" xfId="6" applyFont="1" applyFill="1" applyBorder="1" applyAlignment="1">
      <alignment horizontal="center" vertical="center"/>
    </xf>
    <xf numFmtId="43" fontId="7" fillId="2" borderId="12" xfId="6" applyFont="1" applyFill="1" applyBorder="1" applyAlignment="1">
      <alignment horizontal="center" vertical="center"/>
    </xf>
    <xf numFmtId="43" fontId="6" fillId="2" borderId="12" xfId="6" applyFont="1" applyFill="1" applyBorder="1" applyAlignment="1">
      <alignment horizontal="center" vertical="center"/>
    </xf>
    <xf numFmtId="43" fontId="6" fillId="2" borderId="7" xfId="6" applyFont="1" applyFill="1" applyBorder="1" applyAlignment="1">
      <alignment horizontal="center" vertical="center"/>
    </xf>
    <xf numFmtId="43" fontId="7" fillId="2" borderId="17" xfId="6" applyFont="1" applyFill="1" applyBorder="1" applyAlignment="1">
      <alignment horizontal="center" vertical="center"/>
    </xf>
    <xf numFmtId="43" fontId="11" fillId="2" borderId="19" xfId="1" applyNumberFormat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 applyProtection="1">
      <alignment horizontal="center" vertical="center"/>
      <protection locked="0"/>
    </xf>
    <xf numFmtId="0" fontId="6" fillId="2" borderId="3" xfId="1" applyFont="1" applyFill="1" applyBorder="1" applyAlignment="1" applyProtection="1">
      <alignment vertical="center"/>
      <protection locked="0"/>
    </xf>
    <xf numFmtId="0" fontId="7" fillId="2" borderId="3" xfId="1" applyFont="1" applyFill="1" applyBorder="1" applyAlignment="1" applyProtection="1">
      <alignment horizontal="center" vertical="center"/>
      <protection locked="0"/>
    </xf>
    <xf numFmtId="43" fontId="7" fillId="2" borderId="3" xfId="6" applyFont="1" applyFill="1" applyBorder="1" applyAlignment="1" applyProtection="1">
      <alignment horizontal="center" vertical="center"/>
      <protection locked="0"/>
    </xf>
    <xf numFmtId="43" fontId="6" fillId="2" borderId="24" xfId="6" applyFont="1" applyFill="1" applyBorder="1" applyAlignment="1" applyProtection="1">
      <alignment horizontal="center" vertical="center"/>
      <protection locked="0"/>
    </xf>
    <xf numFmtId="0" fontId="6" fillId="2" borderId="14" xfId="1" applyFont="1" applyFill="1" applyBorder="1" applyAlignment="1">
      <alignment horizontal="center" vertical="center"/>
    </xf>
    <xf numFmtId="9" fontId="7" fillId="2" borderId="14" xfId="1" applyNumberFormat="1" applyFont="1" applyFill="1" applyBorder="1" applyAlignment="1">
      <alignment horizontal="center" vertical="center"/>
    </xf>
    <xf numFmtId="43" fontId="6" fillId="2" borderId="14" xfId="6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vertical="center"/>
    </xf>
    <xf numFmtId="0" fontId="7" fillId="0" borderId="14" xfId="5" applyFont="1" applyFill="1" applyBorder="1" applyAlignment="1">
      <alignment horizontal="left" vertical="center"/>
    </xf>
    <xf numFmtId="0" fontId="6" fillId="0" borderId="14" xfId="1" applyFont="1" applyFill="1" applyBorder="1" applyAlignment="1">
      <alignment horizontal="left" vertical="center"/>
    </xf>
    <xf numFmtId="0" fontId="7" fillId="0" borderId="14" xfId="1" applyFont="1" applyFill="1" applyBorder="1" applyAlignment="1">
      <alignment horizontal="left" vertical="center"/>
    </xf>
    <xf numFmtId="0" fontId="6" fillId="2" borderId="25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vertical="center"/>
    </xf>
    <xf numFmtId="9" fontId="7" fillId="2" borderId="4" xfId="1" applyNumberFormat="1" applyFont="1" applyFill="1" applyBorder="1" applyAlignment="1">
      <alignment horizontal="center" vertical="center"/>
    </xf>
    <xf numFmtId="43" fontId="6" fillId="2" borderId="4" xfId="6" applyFont="1" applyFill="1" applyBorder="1" applyAlignment="1">
      <alignment horizontal="center" vertical="center"/>
    </xf>
    <xf numFmtId="43" fontId="7" fillId="2" borderId="4" xfId="6" applyFont="1" applyFill="1" applyBorder="1" applyAlignment="1">
      <alignment horizontal="center" vertical="center"/>
    </xf>
    <xf numFmtId="43" fontId="7" fillId="2" borderId="5" xfId="6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43" fontId="6" fillId="2" borderId="15" xfId="6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6" fillId="0" borderId="8" xfId="5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center" vertical="center"/>
    </xf>
    <xf numFmtId="43" fontId="6" fillId="2" borderId="8" xfId="6" applyFont="1" applyFill="1" applyBorder="1" applyAlignment="1">
      <alignment horizontal="center" vertical="center"/>
    </xf>
    <xf numFmtId="43" fontId="6" fillId="2" borderId="9" xfId="6" applyFont="1" applyFill="1" applyBorder="1" applyAlignment="1">
      <alignment horizontal="center" vertical="center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D137"/>
  <sheetViews>
    <sheetView showGridLines="0" zoomScale="80" zoomScaleNormal="80" workbookViewId="0">
      <pane xSplit="3" ySplit="7" topLeftCell="J8" activePane="bottomRight" state="frozen"/>
      <selection pane="topRight" activeCell="D1" sqref="D1"/>
      <selection pane="bottomLeft" activeCell="A9" sqref="A9"/>
      <selection pane="bottomRight" activeCell="O3" sqref="O3:W8"/>
    </sheetView>
  </sheetViews>
  <sheetFormatPr defaultRowHeight="14.25" x14ac:dyDescent="0.25"/>
  <cols>
    <col min="1" max="1" width="4.7109375" style="18" customWidth="1"/>
    <col min="2" max="2" width="12.140625" style="18" customWidth="1"/>
    <col min="3" max="3" width="70.85546875" style="18" customWidth="1"/>
    <col min="4" max="4" width="8.5703125" style="18" customWidth="1"/>
    <col min="5" max="5" width="9.42578125" style="18" customWidth="1"/>
    <col min="6" max="6" width="12.5703125" style="18" bestFit="1" customWidth="1"/>
    <col min="7" max="7" width="11.28515625" style="18" customWidth="1"/>
    <col min="8" max="8" width="12.140625" style="18" customWidth="1"/>
    <col min="9" max="9" width="10.42578125" style="18" customWidth="1"/>
    <col min="10" max="10" width="11.140625" style="18" customWidth="1"/>
    <col min="11" max="11" width="10.28515625" style="18" customWidth="1"/>
    <col min="12" max="12" width="11" style="18" customWidth="1"/>
    <col min="13" max="13" width="14.85546875" style="18" customWidth="1"/>
    <col min="14" max="14" width="3.140625" style="18" customWidth="1"/>
    <col min="15" max="15" width="13.140625" style="18" customWidth="1"/>
    <col min="16" max="16" width="13.5703125" style="18" customWidth="1"/>
    <col min="17" max="17" width="14.140625" style="18" customWidth="1"/>
    <col min="18" max="18" width="12.28515625" style="18" customWidth="1"/>
    <col min="19" max="19" width="13" style="18" customWidth="1"/>
    <col min="20" max="20" width="13" style="18" bestFit="1" customWidth="1"/>
    <col min="21" max="22" width="12.140625" style="18" customWidth="1"/>
    <col min="23" max="23" width="31.42578125" style="18" bestFit="1" customWidth="1"/>
    <col min="24" max="16384" width="9.140625" style="18"/>
  </cols>
  <sheetData>
    <row r="1" spans="1:24" x14ac:dyDescent="0.25">
      <c r="A1" s="19" t="s">
        <v>138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24" x14ac:dyDescent="0.25">
      <c r="A2" s="19" t="s">
        <v>139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4" ht="15" thickBot="1" x14ac:dyDescent="0.3">
      <c r="A3" s="132" t="s">
        <v>111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">
        <f>SUBTOTAL(109,M8:M108)</f>
        <v>38711.085868060509</v>
      </c>
      <c r="O3" s="1">
        <f>SUBTOTAL(109,O8:O108)</f>
        <v>1111.9931006955258</v>
      </c>
      <c r="P3" s="1">
        <f t="shared" ref="P3:V3" si="0">SUBTOTAL(109,P8:P108)</f>
        <v>0</v>
      </c>
      <c r="Q3" s="1">
        <f t="shared" si="0"/>
        <v>3982.3078968756045</v>
      </c>
      <c r="R3" s="1">
        <f t="shared" si="0"/>
        <v>3504.4309492505299</v>
      </c>
      <c r="S3" s="1">
        <f t="shared" si="0"/>
        <v>1419.2945344464654</v>
      </c>
      <c r="T3" s="1">
        <f>SUBTOTAL(109,T8:T108)</f>
        <v>114.43931296000001</v>
      </c>
      <c r="U3" s="1">
        <f t="shared" si="0"/>
        <v>8791.839299211957</v>
      </c>
      <c r="V3" s="1">
        <f t="shared" si="0"/>
        <v>57635.390961500583</v>
      </c>
      <c r="W3" s="1"/>
    </row>
    <row r="4" spans="1:24" ht="15" thickBot="1" x14ac:dyDescent="0.3">
      <c r="A4" s="22"/>
      <c r="B4" s="15"/>
      <c r="D4" s="21"/>
      <c r="E4" s="21"/>
      <c r="F4" s="21"/>
      <c r="G4" s="21"/>
      <c r="H4" s="21"/>
      <c r="I4" s="21"/>
      <c r="J4" s="21"/>
      <c r="K4" s="21"/>
      <c r="L4" s="21"/>
      <c r="M4" s="21"/>
      <c r="O4" s="1"/>
      <c r="P4" s="1"/>
      <c r="Q4" s="1"/>
      <c r="R4" s="1"/>
      <c r="S4" s="1"/>
      <c r="T4" s="1"/>
      <c r="U4" s="1"/>
      <c r="V4" s="2"/>
      <c r="W4" s="3"/>
    </row>
    <row r="5" spans="1:24" ht="15" thickBot="1" x14ac:dyDescent="0.3">
      <c r="A5" s="136" t="s">
        <v>0</v>
      </c>
      <c r="B5" s="138" t="s">
        <v>1</v>
      </c>
      <c r="C5" s="135" t="s">
        <v>2</v>
      </c>
      <c r="D5" s="135" t="s">
        <v>3</v>
      </c>
      <c r="E5" s="135" t="s">
        <v>4</v>
      </c>
      <c r="F5" s="135" t="s">
        <v>5</v>
      </c>
      <c r="G5" s="134" t="s">
        <v>6</v>
      </c>
      <c r="H5" s="134"/>
      <c r="I5" s="134" t="s">
        <v>7</v>
      </c>
      <c r="J5" s="134"/>
      <c r="K5" s="135" t="s">
        <v>8</v>
      </c>
      <c r="L5" s="135"/>
      <c r="M5" s="23" t="s">
        <v>9</v>
      </c>
      <c r="O5" s="4">
        <v>0.05</v>
      </c>
      <c r="P5" s="4">
        <v>0.1</v>
      </c>
      <c r="Q5" s="4">
        <v>0.1</v>
      </c>
      <c r="R5" s="4">
        <v>0.08</v>
      </c>
      <c r="S5" s="4">
        <v>0.03</v>
      </c>
      <c r="T5" s="4">
        <v>0.02</v>
      </c>
      <c r="U5" s="4">
        <v>0.18</v>
      </c>
      <c r="V5" s="4"/>
      <c r="W5" s="4"/>
    </row>
    <row r="6" spans="1:24" ht="39.75" customHeight="1" thickBot="1" x14ac:dyDescent="0.3">
      <c r="A6" s="137"/>
      <c r="B6" s="139"/>
      <c r="C6" s="140"/>
      <c r="D6" s="140"/>
      <c r="E6" s="140"/>
      <c r="F6" s="140"/>
      <c r="G6" s="9" t="s">
        <v>10</v>
      </c>
      <c r="H6" s="10" t="s">
        <v>11</v>
      </c>
      <c r="I6" s="9" t="s">
        <v>10</v>
      </c>
      <c r="J6" s="10" t="s">
        <v>11</v>
      </c>
      <c r="K6" s="9" t="s">
        <v>10</v>
      </c>
      <c r="L6" s="10" t="s">
        <v>12</v>
      </c>
      <c r="M6" s="24" t="s">
        <v>13</v>
      </c>
      <c r="N6" s="20"/>
      <c r="O6" s="5" t="s">
        <v>143</v>
      </c>
      <c r="P6" s="5" t="s">
        <v>144</v>
      </c>
      <c r="Q6" s="5" t="s">
        <v>145</v>
      </c>
      <c r="R6" s="5" t="s">
        <v>146</v>
      </c>
      <c r="S6" s="5" t="s">
        <v>148</v>
      </c>
      <c r="T6" s="5" t="s">
        <v>147</v>
      </c>
      <c r="U6" s="5" t="s">
        <v>149</v>
      </c>
      <c r="V6" s="6" t="s">
        <v>37</v>
      </c>
      <c r="W6" s="6"/>
      <c r="X6" s="20"/>
    </row>
    <row r="7" spans="1:24" ht="15" thickBot="1" x14ac:dyDescent="0.3">
      <c r="A7" s="25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26">
        <v>7</v>
      </c>
      <c r="H7" s="27">
        <v>8</v>
      </c>
      <c r="I7" s="26">
        <v>9</v>
      </c>
      <c r="J7" s="27">
        <v>10</v>
      </c>
      <c r="K7" s="26">
        <v>11</v>
      </c>
      <c r="L7" s="27">
        <v>12</v>
      </c>
      <c r="M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4" s="31" customFormat="1" x14ac:dyDescent="0.25">
      <c r="A8" s="28">
        <v>1</v>
      </c>
      <c r="B8" s="65" t="s">
        <v>97</v>
      </c>
      <c r="C8" s="66" t="s">
        <v>117</v>
      </c>
      <c r="D8" s="29" t="s">
        <v>32</v>
      </c>
      <c r="E8" s="29"/>
      <c r="F8" s="109">
        <v>220</v>
      </c>
      <c r="G8" s="110"/>
      <c r="H8" s="110"/>
      <c r="I8" s="110"/>
      <c r="J8" s="110"/>
      <c r="K8" s="110"/>
      <c r="L8" s="110"/>
      <c r="M8" s="111"/>
      <c r="O8" s="8">
        <f>M8*$O$5</f>
        <v>0</v>
      </c>
      <c r="P8" s="8">
        <f>M8*$P$5</f>
        <v>0</v>
      </c>
      <c r="Q8" s="8">
        <f>(M8+P8+O8)*$Q$5</f>
        <v>0</v>
      </c>
      <c r="R8" s="8">
        <f>(M8+Q8+P8+O8)*$R$5</f>
        <v>0</v>
      </c>
      <c r="S8" s="8">
        <f>(M8++O8+P8+Q8+R8)*$S$5</f>
        <v>0</v>
      </c>
      <c r="T8" s="8">
        <f>M8*$T$5</f>
        <v>0</v>
      </c>
      <c r="U8" s="8">
        <f>(M8+P8+Q8+R8+T8+O8+S8)*$U$5</f>
        <v>0</v>
      </c>
      <c r="V8" s="8">
        <f>SUM(M8:U8)</f>
        <v>0</v>
      </c>
      <c r="W8" s="8" t="s">
        <v>150</v>
      </c>
    </row>
    <row r="9" spans="1:24" s="31" customFormat="1" x14ac:dyDescent="0.25">
      <c r="A9" s="28"/>
      <c r="B9" s="29"/>
      <c r="C9" s="67" t="s">
        <v>14</v>
      </c>
      <c r="D9" s="29" t="s">
        <v>15</v>
      </c>
      <c r="E9" s="32">
        <v>7.6999999999999999E-2</v>
      </c>
      <c r="F9" s="112">
        <v>16.940000000000001</v>
      </c>
      <c r="G9" s="112"/>
      <c r="H9" s="112"/>
      <c r="I9" s="112">
        <v>6</v>
      </c>
      <c r="J9" s="112">
        <v>101.64000000000001</v>
      </c>
      <c r="K9" s="110"/>
      <c r="L9" s="110"/>
      <c r="M9" s="111">
        <v>101.64000000000001</v>
      </c>
      <c r="O9" s="8"/>
      <c r="P9" s="8"/>
      <c r="Q9" s="8">
        <f t="shared" ref="Q9:Q72" si="1">(M9+P9+O9)*$Q$5</f>
        <v>10.164000000000001</v>
      </c>
      <c r="R9" s="8">
        <f t="shared" ref="R9:R72" si="2">(M9+Q9+P9+O9)*$R$5</f>
        <v>8.9443200000000012</v>
      </c>
      <c r="S9" s="8">
        <f t="shared" ref="S9:S72" si="3">(M9++O9+P9+Q9+R9)*$S$5</f>
        <v>3.6224496000000004</v>
      </c>
      <c r="T9" s="8">
        <f>M9*$T$5</f>
        <v>2.0328000000000004</v>
      </c>
      <c r="U9" s="8">
        <f t="shared" ref="U9:U72" si="4">(M9+P9+Q9+R9+T9+O9+S9)*$U$5</f>
        <v>22.752642528000003</v>
      </c>
      <c r="V9" s="8">
        <f t="shared" ref="V9:V72" si="5">SUM(M9:U9)</f>
        <v>149.15621212800002</v>
      </c>
      <c r="W9" s="8" t="s">
        <v>150</v>
      </c>
    </row>
    <row r="10" spans="1:24" s="31" customFormat="1" x14ac:dyDescent="0.25">
      <c r="A10" s="28"/>
      <c r="B10" s="29" t="s">
        <v>98</v>
      </c>
      <c r="C10" s="67" t="s">
        <v>99</v>
      </c>
      <c r="D10" s="29" t="s">
        <v>92</v>
      </c>
      <c r="E10" s="32">
        <v>0.19399999999999998</v>
      </c>
      <c r="F10" s="112">
        <v>42.679999999999993</v>
      </c>
      <c r="G10" s="112"/>
      <c r="H10" s="112"/>
      <c r="I10" s="112"/>
      <c r="J10" s="112"/>
      <c r="K10" s="110">
        <v>41.69</v>
      </c>
      <c r="L10" s="110">
        <v>1779.3291999999997</v>
      </c>
      <c r="M10" s="111">
        <v>1779.3291999999997</v>
      </c>
      <c r="O10" s="8"/>
      <c r="P10" s="8"/>
      <c r="Q10" s="8">
        <f t="shared" si="1"/>
        <v>177.93291999999997</v>
      </c>
      <c r="R10" s="8">
        <f t="shared" si="2"/>
        <v>156.58096959999997</v>
      </c>
      <c r="S10" s="8">
        <f t="shared" si="3"/>
        <v>63.415292687999987</v>
      </c>
      <c r="T10" s="8"/>
      <c r="U10" s="8">
        <f t="shared" si="4"/>
        <v>391.9065088118399</v>
      </c>
      <c r="V10" s="8">
        <f t="shared" si="5"/>
        <v>2569.1648910998397</v>
      </c>
      <c r="W10" s="8" t="s">
        <v>150</v>
      </c>
    </row>
    <row r="11" spans="1:24" s="36" customFormat="1" x14ac:dyDescent="0.25">
      <c r="A11" s="33"/>
      <c r="B11" s="34"/>
      <c r="C11" s="68" t="s">
        <v>29</v>
      </c>
      <c r="D11" s="34" t="s">
        <v>19</v>
      </c>
      <c r="E11" s="35">
        <v>6.3700000000000007E-2</v>
      </c>
      <c r="F11" s="113">
        <v>14.014000000000001</v>
      </c>
      <c r="G11" s="113"/>
      <c r="H11" s="113"/>
      <c r="I11" s="113"/>
      <c r="J11" s="113"/>
      <c r="K11" s="113">
        <v>3.2</v>
      </c>
      <c r="L11" s="113">
        <v>44.844800000000006</v>
      </c>
      <c r="M11" s="114">
        <v>44.844800000000006</v>
      </c>
      <c r="O11" s="8"/>
      <c r="P11" s="8"/>
      <c r="Q11" s="8">
        <f t="shared" si="1"/>
        <v>4.4844800000000005</v>
      </c>
      <c r="R11" s="8">
        <f t="shared" si="2"/>
        <v>3.9463424000000003</v>
      </c>
      <c r="S11" s="8">
        <f t="shared" si="3"/>
        <v>1.5982686720000001</v>
      </c>
      <c r="T11" s="8"/>
      <c r="U11" s="8">
        <f t="shared" si="4"/>
        <v>9.8773003929600005</v>
      </c>
      <c r="V11" s="8">
        <f t="shared" si="5"/>
        <v>64.751191464960002</v>
      </c>
      <c r="W11" s="8" t="s">
        <v>150</v>
      </c>
    </row>
    <row r="12" spans="1:24" s="36" customFormat="1" x14ac:dyDescent="0.25">
      <c r="A12" s="33"/>
      <c r="B12" s="34"/>
      <c r="C12" s="68" t="s">
        <v>31</v>
      </c>
      <c r="D12" s="34" t="s">
        <v>19</v>
      </c>
      <c r="E12" s="35">
        <v>1.78E-2</v>
      </c>
      <c r="F12" s="113">
        <v>3.9159999999999999</v>
      </c>
      <c r="G12" s="113">
        <v>3.2</v>
      </c>
      <c r="H12" s="113">
        <v>12.5312</v>
      </c>
      <c r="I12" s="113"/>
      <c r="J12" s="113"/>
      <c r="K12" s="113"/>
      <c r="L12" s="113"/>
      <c r="M12" s="111">
        <v>12.5312</v>
      </c>
      <c r="N12" s="38"/>
      <c r="O12" s="8">
        <f>M12*$O$5</f>
        <v>0.62656000000000001</v>
      </c>
      <c r="P12" s="8"/>
      <c r="Q12" s="8">
        <f t="shared" si="1"/>
        <v>1.3157760000000001</v>
      </c>
      <c r="R12" s="8">
        <f t="shared" si="2"/>
        <v>1.1578828800000001</v>
      </c>
      <c r="S12" s="8">
        <f t="shared" si="3"/>
        <v>0.46894256639999998</v>
      </c>
      <c r="T12" s="8"/>
      <c r="U12" s="8">
        <f t="shared" si="4"/>
        <v>2.8980650603520002</v>
      </c>
      <c r="V12" s="8">
        <f t="shared" si="5"/>
        <v>18.998426506752001</v>
      </c>
      <c r="W12" s="8" t="s">
        <v>151</v>
      </c>
    </row>
    <row r="13" spans="1:24" s="31" customFormat="1" ht="15.75" x14ac:dyDescent="0.25">
      <c r="A13" s="28">
        <v>2</v>
      </c>
      <c r="B13" s="65" t="s">
        <v>74</v>
      </c>
      <c r="C13" s="66" t="s">
        <v>75</v>
      </c>
      <c r="D13" s="29" t="s">
        <v>156</v>
      </c>
      <c r="E13" s="29"/>
      <c r="F13" s="109">
        <v>15.14</v>
      </c>
      <c r="G13" s="110"/>
      <c r="H13" s="110"/>
      <c r="I13" s="110"/>
      <c r="J13" s="110"/>
      <c r="K13" s="110"/>
      <c r="L13" s="110"/>
      <c r="M13" s="111"/>
      <c r="O13" s="8"/>
      <c r="P13" s="8"/>
      <c r="Q13" s="8">
        <f t="shared" si="1"/>
        <v>0</v>
      </c>
      <c r="R13" s="8">
        <f t="shared" si="2"/>
        <v>0</v>
      </c>
      <c r="S13" s="8">
        <f t="shared" si="3"/>
        <v>0</v>
      </c>
      <c r="T13" s="8"/>
      <c r="U13" s="8">
        <f t="shared" si="4"/>
        <v>0</v>
      </c>
      <c r="V13" s="8">
        <f t="shared" si="5"/>
        <v>0</v>
      </c>
      <c r="W13" s="8" t="s">
        <v>150</v>
      </c>
    </row>
    <row r="14" spans="1:24" s="31" customFormat="1" x14ac:dyDescent="0.25">
      <c r="A14" s="28"/>
      <c r="B14" s="29"/>
      <c r="C14" s="67" t="s">
        <v>14</v>
      </c>
      <c r="D14" s="29" t="s">
        <v>15</v>
      </c>
      <c r="E14" s="39">
        <v>1.6</v>
      </c>
      <c r="F14" s="110">
        <v>24.224000000000004</v>
      </c>
      <c r="G14" s="110"/>
      <c r="H14" s="110"/>
      <c r="I14" s="110">
        <v>6</v>
      </c>
      <c r="J14" s="110">
        <v>145.34400000000002</v>
      </c>
      <c r="K14" s="110"/>
      <c r="L14" s="110"/>
      <c r="M14" s="111">
        <v>145.34400000000002</v>
      </c>
      <c r="O14" s="8"/>
      <c r="P14" s="8"/>
      <c r="Q14" s="8">
        <f t="shared" si="1"/>
        <v>14.534400000000003</v>
      </c>
      <c r="R14" s="8">
        <f t="shared" si="2"/>
        <v>12.790272000000002</v>
      </c>
      <c r="S14" s="8">
        <f t="shared" si="3"/>
        <v>5.18006016</v>
      </c>
      <c r="T14" s="8">
        <f>M14*$T$5</f>
        <v>2.9068800000000006</v>
      </c>
      <c r="U14" s="8">
        <f t="shared" si="4"/>
        <v>32.536010188800006</v>
      </c>
      <c r="V14" s="8">
        <f t="shared" si="5"/>
        <v>213.29162234880005</v>
      </c>
      <c r="W14" s="8" t="s">
        <v>150</v>
      </c>
    </row>
    <row r="15" spans="1:24" s="31" customFormat="1" x14ac:dyDescent="0.25">
      <c r="A15" s="28"/>
      <c r="B15" s="29" t="s">
        <v>76</v>
      </c>
      <c r="C15" s="67" t="s">
        <v>77</v>
      </c>
      <c r="D15" s="29" t="s">
        <v>17</v>
      </c>
      <c r="E15" s="40">
        <v>1.9099999999999999E-2</v>
      </c>
      <c r="F15" s="110">
        <v>0.28917399999999999</v>
      </c>
      <c r="G15" s="110"/>
      <c r="H15" s="110"/>
      <c r="I15" s="110"/>
      <c r="J15" s="110"/>
      <c r="K15" s="110">
        <v>31.99</v>
      </c>
      <c r="L15" s="110">
        <v>9.2506762599999988</v>
      </c>
      <c r="M15" s="111">
        <v>9.2506762599999988</v>
      </c>
      <c r="O15" s="8"/>
      <c r="P15" s="8"/>
      <c r="Q15" s="8">
        <f t="shared" si="1"/>
        <v>0.92506762599999992</v>
      </c>
      <c r="R15" s="8">
        <f t="shared" si="2"/>
        <v>0.81405951087999995</v>
      </c>
      <c r="S15" s="8">
        <f t="shared" si="3"/>
        <v>0.32969410190639997</v>
      </c>
      <c r="T15" s="8"/>
      <c r="U15" s="8">
        <f t="shared" si="4"/>
        <v>2.0375095497815519</v>
      </c>
      <c r="V15" s="8">
        <f t="shared" si="5"/>
        <v>13.357007048567951</v>
      </c>
      <c r="W15" s="8" t="s">
        <v>150</v>
      </c>
    </row>
    <row r="16" spans="1:24" s="31" customFormat="1" x14ac:dyDescent="0.25">
      <c r="A16" s="28"/>
      <c r="B16" s="29" t="s">
        <v>78</v>
      </c>
      <c r="C16" s="67" t="s">
        <v>79</v>
      </c>
      <c r="D16" s="29" t="s">
        <v>17</v>
      </c>
      <c r="E16" s="32">
        <v>0.77500000000000002</v>
      </c>
      <c r="F16" s="110">
        <v>11.733500000000001</v>
      </c>
      <c r="G16" s="110"/>
      <c r="H16" s="110"/>
      <c r="I16" s="110"/>
      <c r="J16" s="110"/>
      <c r="K16" s="110">
        <v>7.07</v>
      </c>
      <c r="L16" s="110">
        <v>82.955845000000011</v>
      </c>
      <c r="M16" s="111">
        <v>82.955845000000011</v>
      </c>
      <c r="O16" s="8"/>
      <c r="P16" s="8"/>
      <c r="Q16" s="8">
        <f t="shared" si="1"/>
        <v>8.2955845000000021</v>
      </c>
      <c r="R16" s="8">
        <f t="shared" si="2"/>
        <v>7.3001143600000011</v>
      </c>
      <c r="S16" s="8">
        <f t="shared" si="3"/>
        <v>2.9565463158000003</v>
      </c>
      <c r="T16" s="8"/>
      <c r="U16" s="8">
        <f t="shared" si="4"/>
        <v>18.271456231643999</v>
      </c>
      <c r="V16" s="8">
        <f t="shared" si="5"/>
        <v>119.779546407444</v>
      </c>
      <c r="W16" s="8" t="s">
        <v>150</v>
      </c>
    </row>
    <row r="17" spans="1:23" s="31" customFormat="1" ht="15.75" x14ac:dyDescent="0.25">
      <c r="A17" s="28"/>
      <c r="B17" s="29" t="s">
        <v>80</v>
      </c>
      <c r="C17" s="67" t="s">
        <v>157</v>
      </c>
      <c r="D17" s="29" t="s">
        <v>17</v>
      </c>
      <c r="E17" s="32">
        <v>0.38750000000000001</v>
      </c>
      <c r="F17" s="110">
        <v>5.8667500000000006</v>
      </c>
      <c r="G17" s="110"/>
      <c r="H17" s="110"/>
      <c r="I17" s="110"/>
      <c r="J17" s="110"/>
      <c r="K17" s="110">
        <v>35.39</v>
      </c>
      <c r="L17" s="110">
        <v>207.62428250000002</v>
      </c>
      <c r="M17" s="111">
        <v>207.62428250000002</v>
      </c>
      <c r="O17" s="8"/>
      <c r="P17" s="8"/>
      <c r="Q17" s="8">
        <f t="shared" si="1"/>
        <v>20.762428250000003</v>
      </c>
      <c r="R17" s="8">
        <f t="shared" si="2"/>
        <v>18.270936860000003</v>
      </c>
      <c r="S17" s="8">
        <f t="shared" si="3"/>
        <v>7.3997294283000006</v>
      </c>
      <c r="T17" s="8"/>
      <c r="U17" s="8">
        <f t="shared" si="4"/>
        <v>45.730327866894001</v>
      </c>
      <c r="V17" s="8">
        <f t="shared" si="5"/>
        <v>299.787704905194</v>
      </c>
      <c r="W17" s="8" t="s">
        <v>150</v>
      </c>
    </row>
    <row r="18" spans="1:23" s="42" customFormat="1" ht="15.75" x14ac:dyDescent="0.25">
      <c r="A18" s="69">
        <v>3</v>
      </c>
      <c r="B18" s="70" t="s">
        <v>86</v>
      </c>
      <c r="C18" s="71" t="s">
        <v>81</v>
      </c>
      <c r="D18" s="41" t="s">
        <v>156</v>
      </c>
      <c r="E18" s="72"/>
      <c r="F18" s="109">
        <v>15.14</v>
      </c>
      <c r="G18" s="115"/>
      <c r="H18" s="115"/>
      <c r="I18" s="115"/>
      <c r="J18" s="115"/>
      <c r="K18" s="115"/>
      <c r="L18" s="115"/>
      <c r="M18" s="111"/>
      <c r="O18" s="8"/>
      <c r="P18" s="8"/>
      <c r="Q18" s="8">
        <f t="shared" si="1"/>
        <v>0</v>
      </c>
      <c r="R18" s="8">
        <f t="shared" si="2"/>
        <v>0</v>
      </c>
      <c r="S18" s="8">
        <f t="shared" si="3"/>
        <v>0</v>
      </c>
      <c r="T18" s="8"/>
      <c r="U18" s="8">
        <f t="shared" si="4"/>
        <v>0</v>
      </c>
      <c r="V18" s="8">
        <f t="shared" si="5"/>
        <v>0</v>
      </c>
      <c r="W18" s="8" t="s">
        <v>150</v>
      </c>
    </row>
    <row r="19" spans="1:23" s="42" customFormat="1" ht="15.75" x14ac:dyDescent="0.25">
      <c r="A19" s="43"/>
      <c r="B19" s="41" t="s">
        <v>44</v>
      </c>
      <c r="C19" s="73" t="s">
        <v>158</v>
      </c>
      <c r="D19" s="41" t="s">
        <v>17</v>
      </c>
      <c r="E19" s="37">
        <v>2.5000000000000001E-2</v>
      </c>
      <c r="F19" s="110">
        <v>0.37850000000000006</v>
      </c>
      <c r="G19" s="110"/>
      <c r="H19" s="110"/>
      <c r="I19" s="110"/>
      <c r="J19" s="110"/>
      <c r="K19" s="110">
        <v>43.06</v>
      </c>
      <c r="L19" s="110">
        <v>16.298210000000005</v>
      </c>
      <c r="M19" s="111">
        <v>16.298210000000005</v>
      </c>
      <c r="O19" s="8"/>
      <c r="P19" s="8"/>
      <c r="Q19" s="8">
        <f t="shared" si="1"/>
        <v>1.6298210000000006</v>
      </c>
      <c r="R19" s="8">
        <f t="shared" si="2"/>
        <v>1.4342424800000004</v>
      </c>
      <c r="S19" s="8">
        <f t="shared" si="3"/>
        <v>0.5808682044000002</v>
      </c>
      <c r="T19" s="8"/>
      <c r="U19" s="8">
        <f t="shared" si="4"/>
        <v>3.5897655031920013</v>
      </c>
      <c r="V19" s="8">
        <f t="shared" si="5"/>
        <v>23.532907187592009</v>
      </c>
      <c r="W19" s="8" t="s">
        <v>150</v>
      </c>
    </row>
    <row r="20" spans="1:23" s="42" customFormat="1" x14ac:dyDescent="0.25">
      <c r="A20" s="69"/>
      <c r="B20" s="72" t="s">
        <v>45</v>
      </c>
      <c r="C20" s="73" t="s">
        <v>118</v>
      </c>
      <c r="D20" s="41" t="s">
        <v>20</v>
      </c>
      <c r="E20" s="41"/>
      <c r="F20" s="110">
        <v>30.28</v>
      </c>
      <c r="G20" s="110"/>
      <c r="H20" s="110"/>
      <c r="I20" s="110"/>
      <c r="J20" s="110"/>
      <c r="K20" s="113">
        <v>8.11</v>
      </c>
      <c r="L20" s="110">
        <v>245.57079999999999</v>
      </c>
      <c r="M20" s="111">
        <v>245.57079999999999</v>
      </c>
      <c r="O20" s="8"/>
      <c r="P20" s="8"/>
      <c r="Q20" s="8">
        <f t="shared" si="1"/>
        <v>24.557079999999999</v>
      </c>
      <c r="R20" s="8">
        <f t="shared" si="2"/>
        <v>21.610230400000003</v>
      </c>
      <c r="S20" s="8">
        <f t="shared" si="3"/>
        <v>8.7521433119999994</v>
      </c>
      <c r="T20" s="8"/>
      <c r="U20" s="8">
        <f t="shared" si="4"/>
        <v>54.088245668159992</v>
      </c>
      <c r="V20" s="8">
        <f t="shared" si="5"/>
        <v>354.57849938015994</v>
      </c>
      <c r="W20" s="8" t="s">
        <v>150</v>
      </c>
    </row>
    <row r="21" spans="1:23" ht="15.75" x14ac:dyDescent="0.25">
      <c r="A21" s="44">
        <v>4</v>
      </c>
      <c r="B21" s="74" t="s">
        <v>49</v>
      </c>
      <c r="C21" s="75" t="s">
        <v>50</v>
      </c>
      <c r="D21" s="45" t="s">
        <v>156</v>
      </c>
      <c r="E21" s="45"/>
      <c r="F21" s="116">
        <v>339</v>
      </c>
      <c r="G21" s="117"/>
      <c r="H21" s="117"/>
      <c r="I21" s="117"/>
      <c r="J21" s="117"/>
      <c r="K21" s="117"/>
      <c r="L21" s="117"/>
      <c r="M21" s="118"/>
      <c r="O21" s="8"/>
      <c r="P21" s="8"/>
      <c r="Q21" s="8">
        <f t="shared" si="1"/>
        <v>0</v>
      </c>
      <c r="R21" s="8">
        <f t="shared" si="2"/>
        <v>0</v>
      </c>
      <c r="S21" s="8">
        <f t="shared" si="3"/>
        <v>0</v>
      </c>
      <c r="T21" s="8"/>
      <c r="U21" s="8">
        <f t="shared" si="4"/>
        <v>0</v>
      </c>
      <c r="V21" s="8">
        <f t="shared" si="5"/>
        <v>0</v>
      </c>
      <c r="W21" s="8" t="s">
        <v>150</v>
      </c>
    </row>
    <row r="22" spans="1:23" x14ac:dyDescent="0.25">
      <c r="A22" s="46"/>
      <c r="B22" s="11"/>
      <c r="C22" s="76" t="s">
        <v>14</v>
      </c>
      <c r="D22" s="11" t="s">
        <v>15</v>
      </c>
      <c r="E22" s="12">
        <v>2.7E-2</v>
      </c>
      <c r="F22" s="113">
        <v>9.1530000000000005</v>
      </c>
      <c r="G22" s="113"/>
      <c r="H22" s="113"/>
      <c r="I22" s="113">
        <v>6</v>
      </c>
      <c r="J22" s="113">
        <v>54.918000000000006</v>
      </c>
      <c r="K22" s="113"/>
      <c r="L22" s="113"/>
      <c r="M22" s="114">
        <v>54.918000000000006</v>
      </c>
      <c r="O22" s="8"/>
      <c r="P22" s="8"/>
      <c r="Q22" s="8">
        <f t="shared" si="1"/>
        <v>5.4918000000000013</v>
      </c>
      <c r="R22" s="8">
        <f t="shared" si="2"/>
        <v>4.8327840000000002</v>
      </c>
      <c r="S22" s="8">
        <f t="shared" si="3"/>
        <v>1.9572775200000001</v>
      </c>
      <c r="T22" s="8">
        <f>M22*$T$5</f>
        <v>1.0983600000000002</v>
      </c>
      <c r="U22" s="8">
        <f t="shared" si="4"/>
        <v>12.293679873600002</v>
      </c>
      <c r="V22" s="8">
        <f t="shared" si="5"/>
        <v>80.591901393600011</v>
      </c>
      <c r="W22" s="8" t="s">
        <v>150</v>
      </c>
    </row>
    <row r="23" spans="1:23" x14ac:dyDescent="0.25">
      <c r="A23" s="46"/>
      <c r="B23" s="29" t="s">
        <v>44</v>
      </c>
      <c r="C23" s="76" t="s">
        <v>16</v>
      </c>
      <c r="D23" s="11" t="s">
        <v>17</v>
      </c>
      <c r="E23" s="47">
        <v>6.0499999999999998E-2</v>
      </c>
      <c r="F23" s="113">
        <v>20.509499999999999</v>
      </c>
      <c r="G23" s="113"/>
      <c r="H23" s="113"/>
      <c r="I23" s="113"/>
      <c r="J23" s="113"/>
      <c r="K23" s="110">
        <v>43.06</v>
      </c>
      <c r="L23" s="113">
        <v>883.13907000000006</v>
      </c>
      <c r="M23" s="114">
        <v>883.13907000000006</v>
      </c>
      <c r="O23" s="8"/>
      <c r="P23" s="8"/>
      <c r="Q23" s="8">
        <f t="shared" si="1"/>
        <v>88.313907000000015</v>
      </c>
      <c r="R23" s="8">
        <f t="shared" si="2"/>
        <v>77.716238160000003</v>
      </c>
      <c r="S23" s="8">
        <f t="shared" si="3"/>
        <v>31.4750764548</v>
      </c>
      <c r="T23" s="8"/>
      <c r="U23" s="8">
        <f t="shared" si="4"/>
        <v>194.51597249066401</v>
      </c>
      <c r="V23" s="8">
        <f t="shared" si="5"/>
        <v>1275.1602641054642</v>
      </c>
      <c r="W23" s="8" t="s">
        <v>150</v>
      </c>
    </row>
    <row r="24" spans="1:23" x14ac:dyDescent="0.25">
      <c r="A24" s="46"/>
      <c r="B24" s="11"/>
      <c r="C24" s="76" t="s">
        <v>18</v>
      </c>
      <c r="D24" s="11" t="s">
        <v>19</v>
      </c>
      <c r="E24" s="48">
        <v>2.2100000000000002E-3</v>
      </c>
      <c r="F24" s="113">
        <v>0.74919000000000002</v>
      </c>
      <c r="G24" s="113"/>
      <c r="H24" s="113"/>
      <c r="I24" s="113"/>
      <c r="J24" s="113"/>
      <c r="K24" s="113">
        <v>3.2</v>
      </c>
      <c r="L24" s="113">
        <v>2.397408</v>
      </c>
      <c r="M24" s="114">
        <v>2.397408</v>
      </c>
      <c r="O24" s="8"/>
      <c r="P24" s="8"/>
      <c r="Q24" s="8">
        <f t="shared" si="1"/>
        <v>0.2397408</v>
      </c>
      <c r="R24" s="8">
        <f t="shared" si="2"/>
        <v>0.21097190399999999</v>
      </c>
      <c r="S24" s="8">
        <f t="shared" si="3"/>
        <v>8.5443621119999993E-2</v>
      </c>
      <c r="T24" s="8"/>
      <c r="U24" s="8">
        <f t="shared" si="4"/>
        <v>0.52804157852159994</v>
      </c>
      <c r="V24" s="8">
        <f t="shared" si="5"/>
        <v>3.4616059036415998</v>
      </c>
      <c r="W24" s="8" t="s">
        <v>150</v>
      </c>
    </row>
    <row r="25" spans="1:23" ht="15.75" x14ac:dyDescent="0.25">
      <c r="A25" s="46"/>
      <c r="B25" s="11" t="s">
        <v>116</v>
      </c>
      <c r="C25" s="76" t="s">
        <v>104</v>
      </c>
      <c r="D25" s="11" t="s">
        <v>156</v>
      </c>
      <c r="E25" s="48">
        <v>5.9999999999999995E-5</v>
      </c>
      <c r="F25" s="113">
        <v>2.0339999999999997E-2</v>
      </c>
      <c r="G25" s="113">
        <v>13.9</v>
      </c>
      <c r="H25" s="113">
        <v>0.28272599999999998</v>
      </c>
      <c r="I25" s="113"/>
      <c r="J25" s="113"/>
      <c r="K25" s="113"/>
      <c r="L25" s="113"/>
      <c r="M25" s="114">
        <v>0.28272599999999998</v>
      </c>
      <c r="O25" s="8">
        <f>M25*$O$5</f>
        <v>1.4136299999999999E-2</v>
      </c>
      <c r="P25" s="8"/>
      <c r="Q25" s="8">
        <f t="shared" si="1"/>
        <v>2.9686229999999997E-2</v>
      </c>
      <c r="R25" s="8">
        <f t="shared" si="2"/>
        <v>2.6123882399999996E-2</v>
      </c>
      <c r="S25" s="8">
        <f t="shared" si="3"/>
        <v>1.0580172371999999E-2</v>
      </c>
      <c r="T25" s="8"/>
      <c r="U25" s="8">
        <f t="shared" si="4"/>
        <v>6.5385465258959996E-2</v>
      </c>
      <c r="V25" s="8">
        <f t="shared" si="5"/>
        <v>0.42863805003095995</v>
      </c>
      <c r="W25" s="8" t="s">
        <v>151</v>
      </c>
    </row>
    <row r="26" spans="1:23" ht="15.75" x14ac:dyDescent="0.25">
      <c r="A26" s="46">
        <v>5</v>
      </c>
      <c r="B26" s="70" t="s">
        <v>152</v>
      </c>
      <c r="C26" s="66" t="s">
        <v>51</v>
      </c>
      <c r="D26" s="11" t="s">
        <v>156</v>
      </c>
      <c r="E26" s="11"/>
      <c r="F26" s="109">
        <v>25.439999999999998</v>
      </c>
      <c r="G26" s="113"/>
      <c r="H26" s="113"/>
      <c r="I26" s="113"/>
      <c r="J26" s="113"/>
      <c r="K26" s="113"/>
      <c r="L26" s="113"/>
      <c r="M26" s="114"/>
      <c r="O26" s="8"/>
      <c r="P26" s="8"/>
      <c r="Q26" s="8">
        <f t="shared" si="1"/>
        <v>0</v>
      </c>
      <c r="R26" s="8">
        <f t="shared" si="2"/>
        <v>0</v>
      </c>
      <c r="S26" s="8">
        <f t="shared" si="3"/>
        <v>0</v>
      </c>
      <c r="T26" s="8"/>
      <c r="U26" s="8">
        <f t="shared" si="4"/>
        <v>0</v>
      </c>
      <c r="V26" s="8">
        <f t="shared" si="5"/>
        <v>0</v>
      </c>
      <c r="W26" s="8" t="s">
        <v>150</v>
      </c>
    </row>
    <row r="27" spans="1:23" x14ac:dyDescent="0.25">
      <c r="A27" s="46"/>
      <c r="B27" s="11"/>
      <c r="C27" s="76" t="s">
        <v>14</v>
      </c>
      <c r="D27" s="11" t="s">
        <v>15</v>
      </c>
      <c r="E27" s="13">
        <v>5.0035000000000007</v>
      </c>
      <c r="F27" s="113">
        <v>127.28904</v>
      </c>
      <c r="G27" s="113"/>
      <c r="H27" s="113"/>
      <c r="I27" s="113">
        <v>6</v>
      </c>
      <c r="J27" s="113">
        <v>763.73424</v>
      </c>
      <c r="K27" s="113"/>
      <c r="L27" s="113"/>
      <c r="M27" s="114">
        <v>763.73424</v>
      </c>
      <c r="O27" s="8"/>
      <c r="P27" s="8"/>
      <c r="Q27" s="8">
        <f t="shared" si="1"/>
        <v>76.373424</v>
      </c>
      <c r="R27" s="8">
        <f t="shared" si="2"/>
        <v>67.208613119999995</v>
      </c>
      <c r="S27" s="8">
        <f t="shared" si="3"/>
        <v>27.219488313599999</v>
      </c>
      <c r="T27" s="8">
        <f>M27*$T$5</f>
        <v>15.274684800000001</v>
      </c>
      <c r="U27" s="8">
        <f t="shared" si="4"/>
        <v>170.96588104204801</v>
      </c>
      <c r="V27" s="8">
        <f t="shared" si="5"/>
        <v>1120.7763312756481</v>
      </c>
      <c r="W27" s="8" t="s">
        <v>150</v>
      </c>
    </row>
    <row r="28" spans="1:23" ht="15.75" x14ac:dyDescent="0.25">
      <c r="A28" s="46">
        <v>6</v>
      </c>
      <c r="B28" s="70" t="s">
        <v>84</v>
      </c>
      <c r="C28" s="66" t="s">
        <v>85</v>
      </c>
      <c r="D28" s="11" t="s">
        <v>156</v>
      </c>
      <c r="E28" s="11"/>
      <c r="F28" s="109">
        <v>59.359999999999992</v>
      </c>
      <c r="G28" s="113"/>
      <c r="H28" s="113"/>
      <c r="I28" s="113"/>
      <c r="J28" s="113"/>
      <c r="K28" s="113"/>
      <c r="L28" s="113"/>
      <c r="M28" s="114"/>
      <c r="O28" s="8"/>
      <c r="P28" s="8"/>
      <c r="Q28" s="8">
        <f t="shared" si="1"/>
        <v>0</v>
      </c>
      <c r="R28" s="8">
        <f t="shared" si="2"/>
        <v>0</v>
      </c>
      <c r="S28" s="8">
        <f t="shared" si="3"/>
        <v>0</v>
      </c>
      <c r="T28" s="8"/>
      <c r="U28" s="8">
        <f t="shared" si="4"/>
        <v>0</v>
      </c>
      <c r="V28" s="8">
        <f t="shared" si="5"/>
        <v>0</v>
      </c>
      <c r="W28" s="8" t="s">
        <v>150</v>
      </c>
    </row>
    <row r="29" spans="1:23" x14ac:dyDescent="0.25">
      <c r="A29" s="46"/>
      <c r="B29" s="11"/>
      <c r="C29" s="76" t="s">
        <v>14</v>
      </c>
      <c r="D29" s="11" t="s">
        <v>15</v>
      </c>
      <c r="E29" s="13">
        <v>3.97</v>
      </c>
      <c r="F29" s="113">
        <v>235.65919999999997</v>
      </c>
      <c r="G29" s="113"/>
      <c r="H29" s="113"/>
      <c r="I29" s="113">
        <v>6</v>
      </c>
      <c r="J29" s="113">
        <v>1413.9551999999999</v>
      </c>
      <c r="K29" s="113"/>
      <c r="L29" s="113"/>
      <c r="M29" s="114">
        <v>1413.9551999999999</v>
      </c>
      <c r="O29" s="8"/>
      <c r="P29" s="8"/>
      <c r="Q29" s="8">
        <f t="shared" si="1"/>
        <v>141.39552</v>
      </c>
      <c r="R29" s="8">
        <f t="shared" si="2"/>
        <v>124.4280576</v>
      </c>
      <c r="S29" s="8">
        <f t="shared" si="3"/>
        <v>50.393363328</v>
      </c>
      <c r="T29" s="8">
        <f>M29*$T$5</f>
        <v>28.279103999999997</v>
      </c>
      <c r="U29" s="8">
        <f t="shared" si="4"/>
        <v>316.52122408704003</v>
      </c>
      <c r="V29" s="8">
        <f t="shared" si="5"/>
        <v>2074.9724690150401</v>
      </c>
      <c r="W29" s="8" t="s">
        <v>150</v>
      </c>
    </row>
    <row r="30" spans="1:23" s="42" customFormat="1" ht="15.75" x14ac:dyDescent="0.25">
      <c r="A30" s="69">
        <v>7</v>
      </c>
      <c r="B30" s="70" t="s">
        <v>112</v>
      </c>
      <c r="C30" s="71" t="s">
        <v>87</v>
      </c>
      <c r="D30" s="41" t="s">
        <v>156</v>
      </c>
      <c r="E30" s="72"/>
      <c r="F30" s="109">
        <v>59.359999999999992</v>
      </c>
      <c r="G30" s="115"/>
      <c r="H30" s="115"/>
      <c r="I30" s="115"/>
      <c r="J30" s="115"/>
      <c r="K30" s="115"/>
      <c r="L30" s="115"/>
      <c r="M30" s="111"/>
      <c r="O30" s="8"/>
      <c r="P30" s="8"/>
      <c r="Q30" s="8">
        <f t="shared" si="1"/>
        <v>0</v>
      </c>
      <c r="R30" s="8">
        <f t="shared" si="2"/>
        <v>0</v>
      </c>
      <c r="S30" s="8">
        <f t="shared" si="3"/>
        <v>0</v>
      </c>
      <c r="T30" s="8"/>
      <c r="U30" s="8">
        <f t="shared" si="4"/>
        <v>0</v>
      </c>
      <c r="V30" s="8">
        <f t="shared" si="5"/>
        <v>0</v>
      </c>
      <c r="W30" s="8" t="s">
        <v>150</v>
      </c>
    </row>
    <row r="31" spans="1:23" s="42" customFormat="1" ht="15.75" x14ac:dyDescent="0.25">
      <c r="A31" s="43"/>
      <c r="B31" s="41" t="s">
        <v>44</v>
      </c>
      <c r="C31" s="73" t="s">
        <v>158</v>
      </c>
      <c r="D31" s="41" t="s">
        <v>17</v>
      </c>
      <c r="E31" s="37">
        <v>2.5000000000000001E-2</v>
      </c>
      <c r="F31" s="110">
        <v>1.484</v>
      </c>
      <c r="G31" s="110"/>
      <c r="H31" s="110"/>
      <c r="I31" s="110"/>
      <c r="J31" s="110"/>
      <c r="K31" s="110">
        <v>43.06</v>
      </c>
      <c r="L31" s="110">
        <v>63.901040000000002</v>
      </c>
      <c r="M31" s="111">
        <v>63.901040000000002</v>
      </c>
      <c r="O31" s="8"/>
      <c r="P31" s="8"/>
      <c r="Q31" s="8">
        <f t="shared" si="1"/>
        <v>6.3901040000000009</v>
      </c>
      <c r="R31" s="8">
        <f t="shared" si="2"/>
        <v>5.6232915200000004</v>
      </c>
      <c r="S31" s="8">
        <f t="shared" si="3"/>
        <v>2.2774330655999999</v>
      </c>
      <c r="T31" s="8"/>
      <c r="U31" s="8">
        <f t="shared" si="4"/>
        <v>14.074536345407997</v>
      </c>
      <c r="V31" s="8">
        <f t="shared" si="5"/>
        <v>92.266404931007983</v>
      </c>
      <c r="W31" s="8" t="s">
        <v>150</v>
      </c>
    </row>
    <row r="32" spans="1:23" x14ac:dyDescent="0.25">
      <c r="A32" s="46">
        <v>8</v>
      </c>
      <c r="B32" s="16"/>
      <c r="C32" s="66" t="s">
        <v>119</v>
      </c>
      <c r="D32" s="11" t="s">
        <v>20</v>
      </c>
      <c r="E32" s="11"/>
      <c r="F32" s="109">
        <v>826.41</v>
      </c>
      <c r="G32" s="113"/>
      <c r="H32" s="113"/>
      <c r="I32" s="113"/>
      <c r="J32" s="113"/>
      <c r="K32" s="113"/>
      <c r="L32" s="113"/>
      <c r="M32" s="114"/>
      <c r="O32" s="8"/>
      <c r="P32" s="8"/>
      <c r="Q32" s="8">
        <f t="shared" si="1"/>
        <v>0</v>
      </c>
      <c r="R32" s="8">
        <f t="shared" si="2"/>
        <v>0</v>
      </c>
      <c r="S32" s="8">
        <f t="shared" si="3"/>
        <v>0</v>
      </c>
      <c r="T32" s="8"/>
      <c r="U32" s="8">
        <f t="shared" si="4"/>
        <v>0</v>
      </c>
      <c r="V32" s="8">
        <f t="shared" si="5"/>
        <v>0</v>
      </c>
      <c r="W32" s="8" t="s">
        <v>150</v>
      </c>
    </row>
    <row r="33" spans="1:238" s="16" customFormat="1" x14ac:dyDescent="0.25">
      <c r="A33" s="77"/>
      <c r="B33" s="70" t="s">
        <v>45</v>
      </c>
      <c r="C33" s="76" t="s">
        <v>118</v>
      </c>
      <c r="D33" s="11" t="s">
        <v>20</v>
      </c>
      <c r="E33" s="11"/>
      <c r="F33" s="113">
        <v>826.41</v>
      </c>
      <c r="G33" s="113"/>
      <c r="H33" s="113"/>
      <c r="I33" s="113"/>
      <c r="J33" s="113"/>
      <c r="K33" s="113">
        <v>8.11</v>
      </c>
      <c r="L33" s="113">
        <v>6702.1850999999997</v>
      </c>
      <c r="M33" s="114">
        <v>6702.1850999999997</v>
      </c>
      <c r="O33" s="8"/>
      <c r="P33" s="8"/>
      <c r="Q33" s="8">
        <f t="shared" si="1"/>
        <v>670.21851000000004</v>
      </c>
      <c r="R33" s="8">
        <f t="shared" si="2"/>
        <v>589.79228879999994</v>
      </c>
      <c r="S33" s="8">
        <f t="shared" si="3"/>
        <v>238.86587696399999</v>
      </c>
      <c r="T33" s="8"/>
      <c r="U33" s="8">
        <f t="shared" si="4"/>
        <v>1476.1911196375199</v>
      </c>
      <c r="V33" s="8">
        <f t="shared" si="5"/>
        <v>9677.2528954015197</v>
      </c>
      <c r="W33" s="8" t="s">
        <v>150</v>
      </c>
    </row>
    <row r="34" spans="1:238" ht="15.75" x14ac:dyDescent="0.25">
      <c r="A34" s="46">
        <v>9</v>
      </c>
      <c r="B34" s="78" t="s">
        <v>88</v>
      </c>
      <c r="C34" s="79" t="s">
        <v>89</v>
      </c>
      <c r="D34" s="11" t="s">
        <v>159</v>
      </c>
      <c r="E34" s="13"/>
      <c r="F34" s="119">
        <v>151.36000000000001</v>
      </c>
      <c r="G34" s="113"/>
      <c r="H34" s="113"/>
      <c r="I34" s="113"/>
      <c r="J34" s="113"/>
      <c r="K34" s="113"/>
      <c r="L34" s="113"/>
      <c r="M34" s="111"/>
      <c r="O34" s="8"/>
      <c r="P34" s="8"/>
      <c r="Q34" s="8">
        <f t="shared" si="1"/>
        <v>0</v>
      </c>
      <c r="R34" s="8">
        <f t="shared" si="2"/>
        <v>0</v>
      </c>
      <c r="S34" s="8">
        <f t="shared" si="3"/>
        <v>0</v>
      </c>
      <c r="T34" s="8"/>
      <c r="U34" s="8">
        <f t="shared" si="4"/>
        <v>0</v>
      </c>
      <c r="V34" s="8">
        <f t="shared" si="5"/>
        <v>0</v>
      </c>
      <c r="W34" s="8" t="s">
        <v>150</v>
      </c>
    </row>
    <row r="35" spans="1:238" x14ac:dyDescent="0.25">
      <c r="A35" s="46"/>
      <c r="B35" s="11"/>
      <c r="C35" s="76" t="s">
        <v>40</v>
      </c>
      <c r="D35" s="11" t="s">
        <v>15</v>
      </c>
      <c r="E35" s="47">
        <v>0.18739999999999998</v>
      </c>
      <c r="F35" s="113">
        <v>28.364864000000001</v>
      </c>
      <c r="G35" s="113"/>
      <c r="H35" s="113"/>
      <c r="I35" s="113">
        <v>6</v>
      </c>
      <c r="J35" s="113">
        <v>170.18918400000001</v>
      </c>
      <c r="K35" s="113"/>
      <c r="L35" s="113"/>
      <c r="M35" s="111">
        <v>170.18918400000001</v>
      </c>
      <c r="O35" s="8"/>
      <c r="P35" s="8"/>
      <c r="Q35" s="8">
        <f t="shared" si="1"/>
        <v>17.0189184</v>
      </c>
      <c r="R35" s="8">
        <f t="shared" si="2"/>
        <v>14.976648192000001</v>
      </c>
      <c r="S35" s="8">
        <f t="shared" si="3"/>
        <v>6.06554251776</v>
      </c>
      <c r="T35" s="8">
        <f>M35*$T$5</f>
        <v>3.4037836800000001</v>
      </c>
      <c r="U35" s="8">
        <f t="shared" si="4"/>
        <v>38.097733822156798</v>
      </c>
      <c r="V35" s="8">
        <f t="shared" si="5"/>
        <v>249.75181061191682</v>
      </c>
      <c r="W35" s="8" t="s">
        <v>150</v>
      </c>
    </row>
    <row r="36" spans="1:238" x14ac:dyDescent="0.25">
      <c r="A36" s="46"/>
      <c r="B36" s="11" t="s">
        <v>90</v>
      </c>
      <c r="C36" s="76" t="s">
        <v>91</v>
      </c>
      <c r="D36" s="11" t="s">
        <v>92</v>
      </c>
      <c r="E36" s="47">
        <v>1.4800000000000001E-2</v>
      </c>
      <c r="F36" s="113">
        <v>2.2401280000000003</v>
      </c>
      <c r="G36" s="113"/>
      <c r="H36" s="113"/>
      <c r="I36" s="113"/>
      <c r="J36" s="113"/>
      <c r="K36" s="113">
        <v>21.2</v>
      </c>
      <c r="L36" s="113">
        <v>47.490713600000007</v>
      </c>
      <c r="M36" s="111">
        <v>47.490713600000007</v>
      </c>
      <c r="O36" s="8"/>
      <c r="P36" s="8"/>
      <c r="Q36" s="8">
        <f t="shared" si="1"/>
        <v>4.7490713600000012</v>
      </c>
      <c r="R36" s="8">
        <f t="shared" si="2"/>
        <v>4.179182796800001</v>
      </c>
      <c r="S36" s="8">
        <f t="shared" si="3"/>
        <v>1.6925690327040002</v>
      </c>
      <c r="T36" s="8"/>
      <c r="U36" s="8">
        <f t="shared" si="4"/>
        <v>10.460076622110721</v>
      </c>
      <c r="V36" s="8">
        <f t="shared" si="5"/>
        <v>68.571613411614734</v>
      </c>
      <c r="W36" s="8" t="s">
        <v>150</v>
      </c>
    </row>
    <row r="37" spans="1:238" x14ac:dyDescent="0.25">
      <c r="A37" s="46"/>
      <c r="B37" s="11"/>
      <c r="C37" s="11" t="s">
        <v>30</v>
      </c>
      <c r="D37" s="11"/>
      <c r="E37" s="47"/>
      <c r="F37" s="113"/>
      <c r="G37" s="113"/>
      <c r="H37" s="113"/>
      <c r="I37" s="113"/>
      <c r="J37" s="113"/>
      <c r="K37" s="113"/>
      <c r="L37" s="113"/>
      <c r="M37" s="111"/>
      <c r="N37" s="80"/>
      <c r="O37" s="8"/>
      <c r="P37" s="8"/>
      <c r="Q37" s="8">
        <f t="shared" si="1"/>
        <v>0</v>
      </c>
      <c r="R37" s="8">
        <f t="shared" si="2"/>
        <v>0</v>
      </c>
      <c r="S37" s="8">
        <f t="shared" si="3"/>
        <v>0</v>
      </c>
      <c r="T37" s="8"/>
      <c r="U37" s="8">
        <f t="shared" si="4"/>
        <v>0</v>
      </c>
      <c r="V37" s="8">
        <f t="shared" si="5"/>
        <v>0</v>
      </c>
      <c r="W37" s="8" t="s">
        <v>150</v>
      </c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</row>
    <row r="38" spans="1:238" x14ac:dyDescent="0.25">
      <c r="A38" s="46"/>
      <c r="B38" s="11" t="s">
        <v>113</v>
      </c>
      <c r="C38" s="76" t="s">
        <v>94</v>
      </c>
      <c r="D38" s="11" t="s">
        <v>20</v>
      </c>
      <c r="E38" s="47">
        <v>0.14299999999999999</v>
      </c>
      <c r="F38" s="113">
        <v>21.644480000000001</v>
      </c>
      <c r="G38" s="113">
        <v>100</v>
      </c>
      <c r="H38" s="113">
        <v>2164.4480000000003</v>
      </c>
      <c r="I38" s="113"/>
      <c r="J38" s="113"/>
      <c r="K38" s="113"/>
      <c r="L38" s="113"/>
      <c r="M38" s="111">
        <v>2164.4480000000003</v>
      </c>
      <c r="N38" s="80"/>
      <c r="O38" s="8">
        <f t="shared" ref="O38:O40" si="6">M38*$O$5</f>
        <v>108.22240000000002</v>
      </c>
      <c r="P38" s="8"/>
      <c r="Q38" s="8">
        <f t="shared" si="1"/>
        <v>227.26704000000007</v>
      </c>
      <c r="R38" s="8">
        <f t="shared" si="2"/>
        <v>199.99499520000006</v>
      </c>
      <c r="S38" s="8">
        <f t="shared" si="3"/>
        <v>80.997973056000021</v>
      </c>
      <c r="T38" s="8"/>
      <c r="U38" s="8">
        <f t="shared" si="4"/>
        <v>500.56747348608008</v>
      </c>
      <c r="V38" s="8">
        <f t="shared" si="5"/>
        <v>3281.4978817420806</v>
      </c>
      <c r="W38" s="8" t="s">
        <v>151</v>
      </c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</row>
    <row r="39" spans="1:238" x14ac:dyDescent="0.25">
      <c r="A39" s="46"/>
      <c r="B39" s="11" t="s">
        <v>114</v>
      </c>
      <c r="C39" s="76" t="s">
        <v>95</v>
      </c>
      <c r="D39" s="11" t="s">
        <v>20</v>
      </c>
      <c r="E39" s="47">
        <v>9.5399999999999985E-2</v>
      </c>
      <c r="F39" s="113">
        <v>14.439743999999999</v>
      </c>
      <c r="G39" s="113">
        <v>110</v>
      </c>
      <c r="H39" s="113">
        <v>1588.37184</v>
      </c>
      <c r="I39" s="113"/>
      <c r="J39" s="113"/>
      <c r="K39" s="113"/>
      <c r="L39" s="113"/>
      <c r="M39" s="111">
        <v>1588.37184</v>
      </c>
      <c r="N39" s="80"/>
      <c r="O39" s="8">
        <f t="shared" si="6"/>
        <v>79.418592000000004</v>
      </c>
      <c r="P39" s="8"/>
      <c r="Q39" s="8">
        <f t="shared" si="1"/>
        <v>166.77904320000002</v>
      </c>
      <c r="R39" s="8">
        <f t="shared" si="2"/>
        <v>146.765558016</v>
      </c>
      <c r="S39" s="8">
        <f t="shared" si="3"/>
        <v>59.440050996479989</v>
      </c>
      <c r="T39" s="8"/>
      <c r="U39" s="8">
        <f t="shared" si="4"/>
        <v>367.33951515824634</v>
      </c>
      <c r="V39" s="8">
        <f t="shared" si="5"/>
        <v>2408.1145993707264</v>
      </c>
      <c r="W39" s="8" t="s">
        <v>151</v>
      </c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</row>
    <row r="40" spans="1:238" x14ac:dyDescent="0.25">
      <c r="A40" s="46"/>
      <c r="B40" s="11" t="s">
        <v>93</v>
      </c>
      <c r="C40" s="76" t="s">
        <v>96</v>
      </c>
      <c r="D40" s="11" t="s">
        <v>20</v>
      </c>
      <c r="E40" s="47">
        <v>1.1999999999999999E-3</v>
      </c>
      <c r="F40" s="113">
        <v>0.18163199999999999</v>
      </c>
      <c r="G40" s="113">
        <v>1127</v>
      </c>
      <c r="H40" s="113">
        <v>204.699264</v>
      </c>
      <c r="I40" s="113"/>
      <c r="J40" s="113"/>
      <c r="K40" s="113"/>
      <c r="L40" s="113"/>
      <c r="M40" s="111">
        <v>204.699264</v>
      </c>
      <c r="N40" s="80"/>
      <c r="O40" s="8">
        <f t="shared" si="6"/>
        <v>10.234963200000001</v>
      </c>
      <c r="P40" s="8"/>
      <c r="Q40" s="8">
        <f t="shared" si="1"/>
        <v>21.493422720000002</v>
      </c>
      <c r="R40" s="8">
        <f t="shared" si="2"/>
        <v>18.914211993600002</v>
      </c>
      <c r="S40" s="8">
        <f t="shared" si="3"/>
        <v>7.660255857408</v>
      </c>
      <c r="T40" s="8"/>
      <c r="U40" s="8">
        <f t="shared" si="4"/>
        <v>47.340381198781436</v>
      </c>
      <c r="V40" s="8">
        <f t="shared" si="5"/>
        <v>310.3424989697894</v>
      </c>
      <c r="W40" s="8" t="s">
        <v>151</v>
      </c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</row>
    <row r="41" spans="1:238" s="82" customFormat="1" ht="15.75" x14ac:dyDescent="0.25">
      <c r="A41" s="46">
        <v>10</v>
      </c>
      <c r="B41" s="78" t="s">
        <v>21</v>
      </c>
      <c r="C41" s="81" t="s">
        <v>22</v>
      </c>
      <c r="D41" s="11" t="s">
        <v>156</v>
      </c>
      <c r="E41" s="11"/>
      <c r="F41" s="119">
        <v>71.400000000000006</v>
      </c>
      <c r="G41" s="113"/>
      <c r="H41" s="113"/>
      <c r="I41" s="113"/>
      <c r="J41" s="113"/>
      <c r="K41" s="113"/>
      <c r="L41" s="113"/>
      <c r="M41" s="114"/>
      <c r="O41" s="8"/>
      <c r="P41" s="8"/>
      <c r="Q41" s="8">
        <f t="shared" si="1"/>
        <v>0</v>
      </c>
      <c r="R41" s="8">
        <f t="shared" si="2"/>
        <v>0</v>
      </c>
      <c r="S41" s="8">
        <f t="shared" si="3"/>
        <v>0</v>
      </c>
      <c r="T41" s="8"/>
      <c r="U41" s="8">
        <f t="shared" si="4"/>
        <v>0</v>
      </c>
      <c r="V41" s="8">
        <f t="shared" si="5"/>
        <v>0</v>
      </c>
      <c r="W41" s="8" t="s">
        <v>150</v>
      </c>
    </row>
    <row r="42" spans="1:238" s="80" customFormat="1" x14ac:dyDescent="0.25">
      <c r="A42" s="46"/>
      <c r="B42" s="11" t="s">
        <v>46</v>
      </c>
      <c r="C42" s="76" t="s">
        <v>43</v>
      </c>
      <c r="D42" s="11" t="s">
        <v>17</v>
      </c>
      <c r="E42" s="47">
        <v>2.4649999999999998E-2</v>
      </c>
      <c r="F42" s="113">
        <v>1.7600100000000001</v>
      </c>
      <c r="G42" s="113"/>
      <c r="H42" s="113"/>
      <c r="I42" s="113"/>
      <c r="J42" s="113"/>
      <c r="K42" s="113">
        <v>21.48</v>
      </c>
      <c r="L42" s="113">
        <v>37.805014800000002</v>
      </c>
      <c r="M42" s="114">
        <v>37.805014800000002</v>
      </c>
      <c r="O42" s="8"/>
      <c r="P42" s="8"/>
      <c r="Q42" s="8">
        <f t="shared" si="1"/>
        <v>3.7805014800000003</v>
      </c>
      <c r="R42" s="8">
        <f t="shared" si="2"/>
        <v>3.3268413024000001</v>
      </c>
      <c r="S42" s="8">
        <f t="shared" si="3"/>
        <v>1.3473707274719999</v>
      </c>
      <c r="T42" s="8"/>
      <c r="U42" s="8">
        <f t="shared" si="4"/>
        <v>8.3267510957769595</v>
      </c>
      <c r="V42" s="8">
        <f t="shared" si="5"/>
        <v>54.586479405648959</v>
      </c>
      <c r="W42" s="8" t="s">
        <v>150</v>
      </c>
    </row>
    <row r="43" spans="1:238" s="80" customFormat="1" ht="15.75" x14ac:dyDescent="0.25">
      <c r="A43" s="28">
        <v>11</v>
      </c>
      <c r="B43" s="65" t="s">
        <v>23</v>
      </c>
      <c r="C43" s="83" t="s">
        <v>100</v>
      </c>
      <c r="D43" s="29" t="s">
        <v>156</v>
      </c>
      <c r="E43" s="29"/>
      <c r="F43" s="109">
        <v>71.400000000000006</v>
      </c>
      <c r="G43" s="110"/>
      <c r="H43" s="110"/>
      <c r="I43" s="110"/>
      <c r="J43" s="110"/>
      <c r="K43" s="110"/>
      <c r="L43" s="110"/>
      <c r="M43" s="111"/>
      <c r="O43" s="8"/>
      <c r="P43" s="8"/>
      <c r="Q43" s="8">
        <f t="shared" si="1"/>
        <v>0</v>
      </c>
      <c r="R43" s="8">
        <f t="shared" si="2"/>
        <v>0</v>
      </c>
      <c r="S43" s="8">
        <f t="shared" si="3"/>
        <v>0</v>
      </c>
      <c r="T43" s="8"/>
      <c r="U43" s="8">
        <f t="shared" si="4"/>
        <v>0</v>
      </c>
      <c r="V43" s="8">
        <f t="shared" si="5"/>
        <v>0</v>
      </c>
      <c r="W43" s="8" t="s">
        <v>150</v>
      </c>
    </row>
    <row r="44" spans="1:238" s="80" customFormat="1" x14ac:dyDescent="0.25">
      <c r="A44" s="28"/>
      <c r="B44" s="29"/>
      <c r="C44" s="67" t="s">
        <v>14</v>
      </c>
      <c r="D44" s="29" t="s">
        <v>15</v>
      </c>
      <c r="E44" s="30">
        <v>1.8</v>
      </c>
      <c r="F44" s="110">
        <v>128.52000000000001</v>
      </c>
      <c r="G44" s="110"/>
      <c r="H44" s="110"/>
      <c r="I44" s="110">
        <v>6</v>
      </c>
      <c r="J44" s="110">
        <v>771.12000000000012</v>
      </c>
      <c r="K44" s="110"/>
      <c r="L44" s="110"/>
      <c r="M44" s="111">
        <v>771.12000000000012</v>
      </c>
      <c r="O44" s="8"/>
      <c r="P44" s="8"/>
      <c r="Q44" s="8">
        <f t="shared" si="1"/>
        <v>77.112000000000023</v>
      </c>
      <c r="R44" s="8">
        <f t="shared" si="2"/>
        <v>67.858560000000011</v>
      </c>
      <c r="S44" s="8">
        <f t="shared" si="3"/>
        <v>27.482716800000006</v>
      </c>
      <c r="T44" s="8">
        <f>M44*$T$5</f>
        <v>15.422400000000003</v>
      </c>
      <c r="U44" s="8">
        <f t="shared" si="4"/>
        <v>172.61922182400005</v>
      </c>
      <c r="V44" s="8">
        <f t="shared" si="5"/>
        <v>1131.6148986240003</v>
      </c>
      <c r="W44" s="8" t="s">
        <v>150</v>
      </c>
    </row>
    <row r="45" spans="1:238" s="80" customFormat="1" ht="15.75" x14ac:dyDescent="0.25">
      <c r="A45" s="28"/>
      <c r="B45" s="11" t="s">
        <v>130</v>
      </c>
      <c r="C45" s="84" t="s">
        <v>24</v>
      </c>
      <c r="D45" s="29" t="s">
        <v>156</v>
      </c>
      <c r="E45" s="30">
        <v>1.1000000000000001</v>
      </c>
      <c r="F45" s="110">
        <v>78.540000000000006</v>
      </c>
      <c r="G45" s="110">
        <v>28</v>
      </c>
      <c r="H45" s="110">
        <v>2199.1200000000003</v>
      </c>
      <c r="I45" s="110"/>
      <c r="J45" s="110"/>
      <c r="K45" s="110"/>
      <c r="L45" s="110"/>
      <c r="M45" s="111">
        <v>2199.1200000000003</v>
      </c>
      <c r="O45" s="8">
        <f>M45*$O$5</f>
        <v>109.95600000000002</v>
      </c>
      <c r="P45" s="8"/>
      <c r="Q45" s="8">
        <f t="shared" si="1"/>
        <v>230.90760000000006</v>
      </c>
      <c r="R45" s="8">
        <f t="shared" si="2"/>
        <v>203.19868800000003</v>
      </c>
      <c r="S45" s="8">
        <f t="shared" si="3"/>
        <v>82.29546864000001</v>
      </c>
      <c r="T45" s="8"/>
      <c r="U45" s="8">
        <f t="shared" si="4"/>
        <v>508.58599619520004</v>
      </c>
      <c r="V45" s="8">
        <f t="shared" si="5"/>
        <v>3334.0637528352004</v>
      </c>
      <c r="W45" s="8" t="s">
        <v>151</v>
      </c>
    </row>
    <row r="46" spans="1:238" s="80" customFormat="1" ht="15.75" x14ac:dyDescent="0.25">
      <c r="A46" s="46">
        <v>12</v>
      </c>
      <c r="B46" s="78" t="s">
        <v>25</v>
      </c>
      <c r="C46" s="81" t="s">
        <v>101</v>
      </c>
      <c r="D46" s="11" t="s">
        <v>156</v>
      </c>
      <c r="E46" s="11"/>
      <c r="F46" s="119">
        <v>286.3</v>
      </c>
      <c r="G46" s="113"/>
      <c r="H46" s="113"/>
      <c r="I46" s="113"/>
      <c r="J46" s="113"/>
      <c r="K46" s="113"/>
      <c r="L46" s="113"/>
      <c r="M46" s="114"/>
      <c r="O46" s="8"/>
      <c r="P46" s="8"/>
      <c r="Q46" s="8">
        <f t="shared" si="1"/>
        <v>0</v>
      </c>
      <c r="R46" s="8">
        <f t="shared" si="2"/>
        <v>0</v>
      </c>
      <c r="S46" s="8">
        <f t="shared" si="3"/>
        <v>0</v>
      </c>
      <c r="T46" s="8"/>
      <c r="U46" s="8">
        <f t="shared" si="4"/>
        <v>0</v>
      </c>
      <c r="V46" s="8">
        <f t="shared" si="5"/>
        <v>0</v>
      </c>
      <c r="W46" s="8" t="s">
        <v>150</v>
      </c>
    </row>
    <row r="47" spans="1:238" s="80" customFormat="1" x14ac:dyDescent="0.25">
      <c r="A47" s="46"/>
      <c r="B47" s="11"/>
      <c r="C47" s="76" t="s">
        <v>14</v>
      </c>
      <c r="D47" s="11" t="s">
        <v>15</v>
      </c>
      <c r="E47" s="13">
        <v>0.13400000000000001</v>
      </c>
      <c r="F47" s="113">
        <v>38.364200000000004</v>
      </c>
      <c r="G47" s="113"/>
      <c r="H47" s="113"/>
      <c r="I47" s="113">
        <v>6</v>
      </c>
      <c r="J47" s="113">
        <v>230.18520000000001</v>
      </c>
      <c r="K47" s="113"/>
      <c r="L47" s="113"/>
      <c r="M47" s="114">
        <v>230.18520000000001</v>
      </c>
      <c r="O47" s="8"/>
      <c r="P47" s="8"/>
      <c r="Q47" s="8">
        <f t="shared" si="1"/>
        <v>23.018520000000002</v>
      </c>
      <c r="R47" s="8">
        <f t="shared" si="2"/>
        <v>20.2562976</v>
      </c>
      <c r="S47" s="8">
        <f t="shared" si="3"/>
        <v>8.2038005280000004</v>
      </c>
      <c r="T47" s="8">
        <f>M47*$T$5</f>
        <v>4.6037040000000005</v>
      </c>
      <c r="U47" s="8">
        <f t="shared" si="4"/>
        <v>51.528153983039999</v>
      </c>
      <c r="V47" s="8">
        <f t="shared" si="5"/>
        <v>337.79567611104</v>
      </c>
      <c r="W47" s="8" t="s">
        <v>150</v>
      </c>
    </row>
    <row r="48" spans="1:238" s="80" customFormat="1" x14ac:dyDescent="0.25">
      <c r="A48" s="46"/>
      <c r="B48" s="11" t="s">
        <v>47</v>
      </c>
      <c r="C48" s="76" t="s">
        <v>26</v>
      </c>
      <c r="D48" s="11" t="s">
        <v>17</v>
      </c>
      <c r="E48" s="47">
        <v>2.9090000000000001E-2</v>
      </c>
      <c r="F48" s="113">
        <v>8.3284669999999998</v>
      </c>
      <c r="G48" s="113"/>
      <c r="H48" s="113"/>
      <c r="I48" s="113"/>
      <c r="J48" s="113"/>
      <c r="K48" s="113">
        <v>27.19</v>
      </c>
      <c r="L48" s="113">
        <v>226.45101773000002</v>
      </c>
      <c r="M48" s="114">
        <v>226.45101773000002</v>
      </c>
      <c r="O48" s="8"/>
      <c r="P48" s="8"/>
      <c r="Q48" s="8">
        <f t="shared" si="1"/>
        <v>22.645101773000004</v>
      </c>
      <c r="R48" s="8">
        <f t="shared" si="2"/>
        <v>19.927689560240001</v>
      </c>
      <c r="S48" s="8">
        <f t="shared" si="3"/>
        <v>8.0707142718972005</v>
      </c>
      <c r="T48" s="8"/>
      <c r="U48" s="8">
        <f t="shared" si="4"/>
        <v>49.877014200324702</v>
      </c>
      <c r="V48" s="8">
        <f t="shared" si="5"/>
        <v>326.97153753546195</v>
      </c>
      <c r="W48" s="8" t="s">
        <v>150</v>
      </c>
    </row>
    <row r="49" spans="1:23" s="80" customFormat="1" x14ac:dyDescent="0.25">
      <c r="A49" s="46"/>
      <c r="B49" s="11" t="s">
        <v>48</v>
      </c>
      <c r="C49" s="76" t="s">
        <v>27</v>
      </c>
      <c r="D49" s="11" t="s">
        <v>17</v>
      </c>
      <c r="E49" s="12">
        <v>0.13</v>
      </c>
      <c r="F49" s="113">
        <v>37.219000000000001</v>
      </c>
      <c r="G49" s="113"/>
      <c r="H49" s="113"/>
      <c r="I49" s="113"/>
      <c r="J49" s="113"/>
      <c r="K49" s="113">
        <v>2.0299999999999998</v>
      </c>
      <c r="L49" s="113">
        <v>75.554569999999998</v>
      </c>
      <c r="M49" s="114">
        <v>75.554569999999998</v>
      </c>
      <c r="O49" s="8"/>
      <c r="P49" s="8"/>
      <c r="Q49" s="8">
        <f t="shared" si="1"/>
        <v>7.5554570000000005</v>
      </c>
      <c r="R49" s="8">
        <f t="shared" si="2"/>
        <v>6.6488021600000007</v>
      </c>
      <c r="S49" s="8">
        <f t="shared" si="3"/>
        <v>2.6927648747999999</v>
      </c>
      <c r="T49" s="8"/>
      <c r="U49" s="8">
        <f t="shared" si="4"/>
        <v>16.641286926264002</v>
      </c>
      <c r="V49" s="8">
        <f t="shared" si="5"/>
        <v>109.09288096106401</v>
      </c>
      <c r="W49" s="8" t="s">
        <v>150</v>
      </c>
    </row>
    <row r="50" spans="1:23" s="80" customFormat="1" ht="15.75" x14ac:dyDescent="0.25">
      <c r="A50" s="49"/>
      <c r="B50" s="11" t="s">
        <v>115</v>
      </c>
      <c r="C50" s="76" t="s">
        <v>102</v>
      </c>
      <c r="D50" s="11" t="s">
        <v>156</v>
      </c>
      <c r="E50" s="13">
        <v>1.1000000000000001</v>
      </c>
      <c r="F50" s="113">
        <v>314.93000000000006</v>
      </c>
      <c r="G50" s="113">
        <v>14.9</v>
      </c>
      <c r="H50" s="113">
        <v>4692.4570000000012</v>
      </c>
      <c r="I50" s="113"/>
      <c r="J50" s="113"/>
      <c r="K50" s="113"/>
      <c r="L50" s="113"/>
      <c r="M50" s="114">
        <v>4692.4570000000012</v>
      </c>
      <c r="O50" s="8">
        <f>M50*$O$5</f>
        <v>234.62285000000008</v>
      </c>
      <c r="P50" s="8"/>
      <c r="Q50" s="8">
        <f t="shared" si="1"/>
        <v>492.70798500000012</v>
      </c>
      <c r="R50" s="8">
        <f t="shared" si="2"/>
        <v>433.58302680000008</v>
      </c>
      <c r="S50" s="8">
        <f t="shared" si="3"/>
        <v>175.60112585400003</v>
      </c>
      <c r="T50" s="8"/>
      <c r="U50" s="8">
        <f t="shared" si="4"/>
        <v>1085.2149577777202</v>
      </c>
      <c r="V50" s="8">
        <f t="shared" si="5"/>
        <v>7114.1869454317211</v>
      </c>
      <c r="W50" s="8" t="s">
        <v>151</v>
      </c>
    </row>
    <row r="51" spans="1:23" s="80" customFormat="1" ht="15.75" x14ac:dyDescent="0.25">
      <c r="A51" s="46">
        <v>13</v>
      </c>
      <c r="B51" s="78" t="s">
        <v>25</v>
      </c>
      <c r="C51" s="81" t="s">
        <v>103</v>
      </c>
      <c r="D51" s="11" t="s">
        <v>156</v>
      </c>
      <c r="E51" s="11"/>
      <c r="F51" s="119">
        <v>29.4</v>
      </c>
      <c r="G51" s="113"/>
      <c r="H51" s="113"/>
      <c r="I51" s="113"/>
      <c r="J51" s="113"/>
      <c r="K51" s="113"/>
      <c r="L51" s="113"/>
      <c r="M51" s="114"/>
      <c r="O51" s="8"/>
      <c r="P51" s="8"/>
      <c r="Q51" s="8">
        <f t="shared" si="1"/>
        <v>0</v>
      </c>
      <c r="R51" s="8">
        <f t="shared" si="2"/>
        <v>0</v>
      </c>
      <c r="S51" s="8">
        <f t="shared" si="3"/>
        <v>0</v>
      </c>
      <c r="T51" s="8"/>
      <c r="U51" s="8">
        <f t="shared" si="4"/>
        <v>0</v>
      </c>
      <c r="V51" s="8">
        <f t="shared" si="5"/>
        <v>0</v>
      </c>
      <c r="W51" s="8" t="s">
        <v>150</v>
      </c>
    </row>
    <row r="52" spans="1:23" s="80" customFormat="1" x14ac:dyDescent="0.25">
      <c r="A52" s="46"/>
      <c r="B52" s="11"/>
      <c r="C52" s="76" t="s">
        <v>14</v>
      </c>
      <c r="D52" s="11" t="s">
        <v>15</v>
      </c>
      <c r="E52" s="13">
        <v>0.13400000000000001</v>
      </c>
      <c r="F52" s="113">
        <v>3.9396</v>
      </c>
      <c r="G52" s="113"/>
      <c r="H52" s="113"/>
      <c r="I52" s="113">
        <v>6</v>
      </c>
      <c r="J52" s="113">
        <v>23.637599999999999</v>
      </c>
      <c r="K52" s="113"/>
      <c r="L52" s="113"/>
      <c r="M52" s="114">
        <v>23.637599999999999</v>
      </c>
      <c r="O52" s="8"/>
      <c r="P52" s="8"/>
      <c r="Q52" s="8">
        <f t="shared" si="1"/>
        <v>2.3637600000000001</v>
      </c>
      <c r="R52" s="8">
        <f t="shared" si="2"/>
        <v>2.0801088000000001</v>
      </c>
      <c r="S52" s="8">
        <f t="shared" si="3"/>
        <v>0.84244406399999994</v>
      </c>
      <c r="T52" s="8">
        <f>M52*$T$5</f>
        <v>0.47275200000000001</v>
      </c>
      <c r="U52" s="8">
        <f t="shared" si="4"/>
        <v>5.2913996755199992</v>
      </c>
      <c r="V52" s="8">
        <f t="shared" si="5"/>
        <v>34.688064539519999</v>
      </c>
      <c r="W52" s="8" t="s">
        <v>150</v>
      </c>
    </row>
    <row r="53" spans="1:23" s="80" customFormat="1" x14ac:dyDescent="0.25">
      <c r="A53" s="46"/>
      <c r="B53" s="11" t="s">
        <v>47</v>
      </c>
      <c r="C53" s="76" t="s">
        <v>26</v>
      </c>
      <c r="D53" s="11" t="s">
        <v>17</v>
      </c>
      <c r="E53" s="47">
        <v>2.9090000000000001E-2</v>
      </c>
      <c r="F53" s="113">
        <v>0.85524599999999995</v>
      </c>
      <c r="G53" s="113"/>
      <c r="H53" s="113"/>
      <c r="I53" s="113"/>
      <c r="J53" s="113"/>
      <c r="K53" s="113">
        <v>27.19</v>
      </c>
      <c r="L53" s="113">
        <v>23.254138739999998</v>
      </c>
      <c r="M53" s="114">
        <v>23.254138739999998</v>
      </c>
      <c r="O53" s="8"/>
      <c r="P53" s="8"/>
      <c r="Q53" s="8">
        <f t="shared" si="1"/>
        <v>2.3254138740000001</v>
      </c>
      <c r="R53" s="8">
        <f t="shared" si="2"/>
        <v>2.0463642091199996</v>
      </c>
      <c r="S53" s="8">
        <f t="shared" si="3"/>
        <v>0.8287775046935999</v>
      </c>
      <c r="T53" s="8"/>
      <c r="U53" s="8">
        <f t="shared" si="4"/>
        <v>5.1218449790064478</v>
      </c>
      <c r="V53" s="8">
        <f t="shared" si="5"/>
        <v>33.576539306820045</v>
      </c>
      <c r="W53" s="8" t="s">
        <v>150</v>
      </c>
    </row>
    <row r="54" spans="1:23" s="80" customFormat="1" x14ac:dyDescent="0.25">
      <c r="A54" s="46"/>
      <c r="B54" s="11" t="s">
        <v>48</v>
      </c>
      <c r="C54" s="76" t="s">
        <v>27</v>
      </c>
      <c r="D54" s="11" t="s">
        <v>17</v>
      </c>
      <c r="E54" s="12">
        <v>0.13</v>
      </c>
      <c r="F54" s="113">
        <v>3.8220000000000001</v>
      </c>
      <c r="G54" s="113"/>
      <c r="H54" s="113"/>
      <c r="I54" s="113"/>
      <c r="J54" s="113"/>
      <c r="K54" s="113">
        <v>2.0299999999999998</v>
      </c>
      <c r="L54" s="113">
        <v>7.758659999999999</v>
      </c>
      <c r="M54" s="114">
        <v>7.758659999999999</v>
      </c>
      <c r="O54" s="8"/>
      <c r="P54" s="8"/>
      <c r="Q54" s="8">
        <f t="shared" si="1"/>
        <v>0.77586599999999994</v>
      </c>
      <c r="R54" s="8">
        <f t="shared" si="2"/>
        <v>0.68276207999999994</v>
      </c>
      <c r="S54" s="8">
        <f t="shared" si="3"/>
        <v>0.27651864239999996</v>
      </c>
      <c r="T54" s="8"/>
      <c r="U54" s="8">
        <f t="shared" si="4"/>
        <v>1.7088852100319998</v>
      </c>
      <c r="V54" s="8">
        <f t="shared" si="5"/>
        <v>11.202691932431998</v>
      </c>
      <c r="W54" s="8" t="s">
        <v>150</v>
      </c>
    </row>
    <row r="55" spans="1:23" s="80" customFormat="1" x14ac:dyDescent="0.25">
      <c r="A55" s="49"/>
      <c r="B55" s="11" t="s">
        <v>116</v>
      </c>
      <c r="C55" s="85" t="s">
        <v>104</v>
      </c>
      <c r="D55" s="11" t="s">
        <v>28</v>
      </c>
      <c r="E55" s="13">
        <v>1.1000000000000001</v>
      </c>
      <c r="F55" s="113">
        <v>32.340000000000003</v>
      </c>
      <c r="G55" s="110">
        <v>13.9</v>
      </c>
      <c r="H55" s="113">
        <v>449.52600000000007</v>
      </c>
      <c r="I55" s="113"/>
      <c r="J55" s="113"/>
      <c r="K55" s="113"/>
      <c r="L55" s="113"/>
      <c r="M55" s="114">
        <v>449.52600000000007</v>
      </c>
      <c r="O55" s="8">
        <f>M55*$O$5</f>
        <v>22.476300000000005</v>
      </c>
      <c r="P55" s="8"/>
      <c r="Q55" s="8">
        <f t="shared" si="1"/>
        <v>47.200230000000005</v>
      </c>
      <c r="R55" s="8">
        <f t="shared" si="2"/>
        <v>41.536202400000015</v>
      </c>
      <c r="S55" s="8">
        <f t="shared" si="3"/>
        <v>16.822161972</v>
      </c>
      <c r="T55" s="8"/>
      <c r="U55" s="8">
        <f t="shared" si="4"/>
        <v>103.96096098696002</v>
      </c>
      <c r="V55" s="8">
        <f t="shared" si="5"/>
        <v>681.52185535896001</v>
      </c>
      <c r="W55" s="8" t="s">
        <v>151</v>
      </c>
    </row>
    <row r="56" spans="1:23" ht="15.75" x14ac:dyDescent="0.25">
      <c r="A56" s="46">
        <v>14</v>
      </c>
      <c r="B56" s="78" t="s">
        <v>55</v>
      </c>
      <c r="C56" s="79" t="s">
        <v>109</v>
      </c>
      <c r="D56" s="11" t="s">
        <v>156</v>
      </c>
      <c r="E56" s="11"/>
      <c r="F56" s="119">
        <v>2</v>
      </c>
      <c r="G56" s="113"/>
      <c r="H56" s="113"/>
      <c r="I56" s="113"/>
      <c r="J56" s="113"/>
      <c r="K56" s="113"/>
      <c r="L56" s="113"/>
      <c r="M56" s="114"/>
      <c r="O56" s="8"/>
      <c r="P56" s="8"/>
      <c r="Q56" s="8">
        <f t="shared" si="1"/>
        <v>0</v>
      </c>
      <c r="R56" s="8">
        <f t="shared" si="2"/>
        <v>0</v>
      </c>
      <c r="S56" s="8">
        <f t="shared" si="3"/>
        <v>0</v>
      </c>
      <c r="T56" s="8"/>
      <c r="U56" s="8">
        <f t="shared" si="4"/>
        <v>0</v>
      </c>
      <c r="V56" s="8">
        <f t="shared" si="5"/>
        <v>0</v>
      </c>
      <c r="W56" s="8" t="s">
        <v>150</v>
      </c>
    </row>
    <row r="57" spans="1:23" x14ac:dyDescent="0.25">
      <c r="A57" s="46"/>
      <c r="B57" s="11"/>
      <c r="C57" s="76" t="s">
        <v>40</v>
      </c>
      <c r="D57" s="11" t="s">
        <v>15</v>
      </c>
      <c r="E57" s="13">
        <v>0.89</v>
      </c>
      <c r="F57" s="113">
        <v>1.78</v>
      </c>
      <c r="G57" s="113"/>
      <c r="H57" s="113"/>
      <c r="I57" s="113">
        <v>7.8</v>
      </c>
      <c r="J57" s="113">
        <v>13.884</v>
      </c>
      <c r="K57" s="113"/>
      <c r="L57" s="113"/>
      <c r="M57" s="114">
        <v>13.884</v>
      </c>
      <c r="O57" s="8"/>
      <c r="P57" s="8"/>
      <c r="Q57" s="8">
        <f t="shared" si="1"/>
        <v>1.3884000000000001</v>
      </c>
      <c r="R57" s="8">
        <f t="shared" si="2"/>
        <v>1.2217920000000002</v>
      </c>
      <c r="S57" s="8">
        <f t="shared" si="3"/>
        <v>0.49482576000000006</v>
      </c>
      <c r="T57" s="8">
        <f>M57*$T$5</f>
        <v>0.27768000000000004</v>
      </c>
      <c r="U57" s="8">
        <f t="shared" si="4"/>
        <v>3.1080055968000004</v>
      </c>
      <c r="V57" s="8">
        <f t="shared" si="5"/>
        <v>20.374703356800005</v>
      </c>
      <c r="W57" s="8" t="s">
        <v>150</v>
      </c>
    </row>
    <row r="58" spans="1:23" x14ac:dyDescent="0.25">
      <c r="A58" s="46"/>
      <c r="B58" s="11"/>
      <c r="C58" s="76" t="s">
        <v>29</v>
      </c>
      <c r="D58" s="11" t="s">
        <v>19</v>
      </c>
      <c r="E58" s="13">
        <v>0.37</v>
      </c>
      <c r="F58" s="113">
        <v>0.74</v>
      </c>
      <c r="G58" s="113"/>
      <c r="H58" s="113"/>
      <c r="I58" s="113"/>
      <c r="J58" s="113"/>
      <c r="K58" s="113">
        <v>3.2</v>
      </c>
      <c r="L58" s="113">
        <v>2.3679999999999999</v>
      </c>
      <c r="M58" s="114">
        <v>2.3679999999999999</v>
      </c>
      <c r="O58" s="8"/>
      <c r="P58" s="8"/>
      <c r="Q58" s="8">
        <f t="shared" si="1"/>
        <v>0.23680000000000001</v>
      </c>
      <c r="R58" s="8">
        <f t="shared" si="2"/>
        <v>0.20838400000000001</v>
      </c>
      <c r="S58" s="8">
        <f t="shared" si="3"/>
        <v>8.4395520000000002E-2</v>
      </c>
      <c r="T58" s="8"/>
      <c r="U58" s="8">
        <f t="shared" si="4"/>
        <v>0.5215643136</v>
      </c>
      <c r="V58" s="8">
        <f t="shared" si="5"/>
        <v>3.4191438336000002</v>
      </c>
      <c r="W58" s="8" t="s">
        <v>150</v>
      </c>
    </row>
    <row r="59" spans="1:23" x14ac:dyDescent="0.25">
      <c r="A59" s="46"/>
      <c r="B59" s="11"/>
      <c r="C59" s="11" t="s">
        <v>30</v>
      </c>
      <c r="D59" s="11"/>
      <c r="E59" s="11"/>
      <c r="F59" s="113"/>
      <c r="G59" s="113"/>
      <c r="H59" s="113"/>
      <c r="I59" s="113"/>
      <c r="J59" s="113"/>
      <c r="K59" s="113"/>
      <c r="L59" s="113"/>
      <c r="M59" s="114"/>
      <c r="O59" s="8"/>
      <c r="P59" s="8"/>
      <c r="Q59" s="8">
        <f t="shared" si="1"/>
        <v>0</v>
      </c>
      <c r="R59" s="8">
        <f t="shared" si="2"/>
        <v>0</v>
      </c>
      <c r="S59" s="8">
        <f t="shared" si="3"/>
        <v>0</v>
      </c>
      <c r="T59" s="8"/>
      <c r="U59" s="8">
        <f t="shared" si="4"/>
        <v>0</v>
      </c>
      <c r="V59" s="8">
        <f t="shared" si="5"/>
        <v>0</v>
      </c>
      <c r="W59" s="8" t="s">
        <v>150</v>
      </c>
    </row>
    <row r="60" spans="1:23" ht="15.75" x14ac:dyDescent="0.25">
      <c r="A60" s="46"/>
      <c r="B60" s="11" t="s">
        <v>131</v>
      </c>
      <c r="C60" s="76" t="s">
        <v>110</v>
      </c>
      <c r="D60" s="11" t="s">
        <v>156</v>
      </c>
      <c r="E60" s="13">
        <v>1.1499999999999999</v>
      </c>
      <c r="F60" s="113">
        <v>2.2999999999999998</v>
      </c>
      <c r="G60" s="113">
        <v>13.6</v>
      </c>
      <c r="H60" s="113">
        <v>31.279999999999998</v>
      </c>
      <c r="I60" s="113"/>
      <c r="J60" s="113"/>
      <c r="K60" s="113"/>
      <c r="L60" s="113"/>
      <c r="M60" s="114">
        <v>31.279999999999998</v>
      </c>
      <c r="O60" s="8">
        <f t="shared" ref="O60:O61" si="7">M60*$O$5</f>
        <v>1.5640000000000001</v>
      </c>
      <c r="P60" s="8"/>
      <c r="Q60" s="8">
        <f t="shared" si="1"/>
        <v>3.2843999999999998</v>
      </c>
      <c r="R60" s="8">
        <f t="shared" si="2"/>
        <v>2.890272</v>
      </c>
      <c r="S60" s="8">
        <f t="shared" si="3"/>
        <v>1.1705601599999997</v>
      </c>
      <c r="T60" s="8"/>
      <c r="U60" s="8">
        <f t="shared" si="4"/>
        <v>7.2340617888000001</v>
      </c>
      <c r="V60" s="8">
        <f t="shared" si="5"/>
        <v>47.423293948799994</v>
      </c>
      <c r="W60" s="8" t="s">
        <v>151</v>
      </c>
    </row>
    <row r="61" spans="1:23" x14ac:dyDescent="0.25">
      <c r="A61" s="46"/>
      <c r="B61" s="11"/>
      <c r="C61" s="76" t="s">
        <v>31</v>
      </c>
      <c r="D61" s="11" t="s">
        <v>19</v>
      </c>
      <c r="E61" s="13">
        <v>0.02</v>
      </c>
      <c r="F61" s="113">
        <v>0.04</v>
      </c>
      <c r="G61" s="113">
        <v>3.2</v>
      </c>
      <c r="H61" s="113">
        <v>0.128</v>
      </c>
      <c r="I61" s="113"/>
      <c r="J61" s="113"/>
      <c r="K61" s="113"/>
      <c r="L61" s="113"/>
      <c r="M61" s="114">
        <v>0.128</v>
      </c>
      <c r="O61" s="8">
        <f t="shared" si="7"/>
        <v>6.4000000000000003E-3</v>
      </c>
      <c r="P61" s="8"/>
      <c r="Q61" s="8">
        <f t="shared" si="1"/>
        <v>1.3440000000000001E-2</v>
      </c>
      <c r="R61" s="8">
        <f t="shared" si="2"/>
        <v>1.18272E-2</v>
      </c>
      <c r="S61" s="8">
        <f t="shared" si="3"/>
        <v>4.7900160000000002E-3</v>
      </c>
      <c r="T61" s="8"/>
      <c r="U61" s="8">
        <f t="shared" si="4"/>
        <v>2.9602298880000003E-2</v>
      </c>
      <c r="V61" s="8">
        <f t="shared" si="5"/>
        <v>0.19405951488000001</v>
      </c>
      <c r="W61" s="8" t="s">
        <v>151</v>
      </c>
    </row>
    <row r="62" spans="1:23" s="36" customFormat="1" x14ac:dyDescent="0.25">
      <c r="A62" s="33">
        <v>15</v>
      </c>
      <c r="B62" s="86" t="s">
        <v>120</v>
      </c>
      <c r="C62" s="79" t="s">
        <v>123</v>
      </c>
      <c r="D62" s="34" t="s">
        <v>32</v>
      </c>
      <c r="E62" s="34"/>
      <c r="F62" s="119">
        <v>110</v>
      </c>
      <c r="G62" s="113"/>
      <c r="H62" s="113"/>
      <c r="I62" s="113"/>
      <c r="J62" s="113"/>
      <c r="K62" s="113"/>
      <c r="L62" s="113"/>
      <c r="M62" s="111"/>
      <c r="O62" s="8"/>
      <c r="P62" s="8"/>
      <c r="Q62" s="8">
        <f t="shared" si="1"/>
        <v>0</v>
      </c>
      <c r="R62" s="8">
        <f t="shared" si="2"/>
        <v>0</v>
      </c>
      <c r="S62" s="8">
        <f t="shared" si="3"/>
        <v>0</v>
      </c>
      <c r="T62" s="8"/>
      <c r="U62" s="8">
        <f t="shared" si="4"/>
        <v>0</v>
      </c>
      <c r="V62" s="8">
        <f t="shared" si="5"/>
        <v>0</v>
      </c>
      <c r="W62" s="8" t="s">
        <v>150</v>
      </c>
    </row>
    <row r="63" spans="1:23" s="36" customFormat="1" x14ac:dyDescent="0.25">
      <c r="A63" s="33"/>
      <c r="B63" s="34"/>
      <c r="C63" s="68" t="s">
        <v>14</v>
      </c>
      <c r="D63" s="34" t="s">
        <v>15</v>
      </c>
      <c r="E63" s="37">
        <v>0.26300000000000001</v>
      </c>
      <c r="F63" s="113">
        <v>28.93</v>
      </c>
      <c r="G63" s="113"/>
      <c r="H63" s="113"/>
      <c r="I63" s="113">
        <v>4.5999999999999996</v>
      </c>
      <c r="J63" s="113">
        <v>133.07799999999997</v>
      </c>
      <c r="K63" s="113"/>
      <c r="L63" s="113"/>
      <c r="M63" s="111">
        <v>133.07799999999997</v>
      </c>
      <c r="O63" s="8"/>
      <c r="P63" s="8"/>
      <c r="Q63" s="8">
        <f t="shared" si="1"/>
        <v>13.307799999999999</v>
      </c>
      <c r="R63" s="8">
        <f t="shared" si="2"/>
        <v>11.710863999999997</v>
      </c>
      <c r="S63" s="8">
        <f t="shared" si="3"/>
        <v>4.7428999199999984</v>
      </c>
      <c r="T63" s="8">
        <f>M63*$T$5</f>
        <v>2.6615599999999997</v>
      </c>
      <c r="U63" s="8">
        <f t="shared" si="4"/>
        <v>29.790202305599987</v>
      </c>
      <c r="V63" s="8">
        <f t="shared" si="5"/>
        <v>195.29132622559993</v>
      </c>
      <c r="W63" s="8" t="s">
        <v>150</v>
      </c>
    </row>
    <row r="64" spans="1:23" s="36" customFormat="1" x14ac:dyDescent="0.25">
      <c r="A64" s="33"/>
      <c r="B64" s="34"/>
      <c r="C64" s="87" t="s">
        <v>18</v>
      </c>
      <c r="D64" s="50" t="s">
        <v>19</v>
      </c>
      <c r="E64" s="51">
        <v>0.16400000000000001</v>
      </c>
      <c r="F64" s="113">
        <v>18.04</v>
      </c>
      <c r="G64" s="120"/>
      <c r="H64" s="120"/>
      <c r="I64" s="120"/>
      <c r="J64" s="120"/>
      <c r="K64" s="120">
        <v>3.2</v>
      </c>
      <c r="L64" s="120">
        <v>57.728000000000002</v>
      </c>
      <c r="M64" s="111">
        <v>57.728000000000002</v>
      </c>
      <c r="O64" s="8"/>
      <c r="P64" s="8"/>
      <c r="Q64" s="8">
        <f t="shared" si="1"/>
        <v>5.7728000000000002</v>
      </c>
      <c r="R64" s="8">
        <f t="shared" si="2"/>
        <v>5.0800640000000001</v>
      </c>
      <c r="S64" s="8">
        <f t="shared" si="3"/>
        <v>2.0574259199999996</v>
      </c>
      <c r="T64" s="8"/>
      <c r="U64" s="8">
        <f t="shared" si="4"/>
        <v>12.714892185599998</v>
      </c>
      <c r="V64" s="8">
        <f t="shared" si="5"/>
        <v>83.353182105599984</v>
      </c>
      <c r="W64" s="8" t="s">
        <v>150</v>
      </c>
    </row>
    <row r="65" spans="1:23" s="36" customFormat="1" x14ac:dyDescent="0.25">
      <c r="A65" s="33"/>
      <c r="B65" s="34"/>
      <c r="C65" s="34" t="s">
        <v>30</v>
      </c>
      <c r="D65" s="34"/>
      <c r="E65" s="34"/>
      <c r="F65" s="113"/>
      <c r="G65" s="113"/>
      <c r="H65" s="113"/>
      <c r="I65" s="113"/>
      <c r="J65" s="113"/>
      <c r="K65" s="113"/>
      <c r="L65" s="113"/>
      <c r="M65" s="111"/>
      <c r="O65" s="8"/>
      <c r="P65" s="8"/>
      <c r="Q65" s="8">
        <f t="shared" si="1"/>
        <v>0</v>
      </c>
      <c r="R65" s="8">
        <f t="shared" si="2"/>
        <v>0</v>
      </c>
      <c r="S65" s="8">
        <f t="shared" si="3"/>
        <v>0</v>
      </c>
      <c r="T65" s="8"/>
      <c r="U65" s="8">
        <f t="shared" si="4"/>
        <v>0</v>
      </c>
      <c r="V65" s="8">
        <f t="shared" si="5"/>
        <v>0</v>
      </c>
      <c r="W65" s="8" t="s">
        <v>150</v>
      </c>
    </row>
    <row r="66" spans="1:23" s="36" customFormat="1" x14ac:dyDescent="0.25">
      <c r="A66" s="33"/>
      <c r="B66" s="34" t="s">
        <v>124</v>
      </c>
      <c r="C66" s="76" t="s">
        <v>121</v>
      </c>
      <c r="D66" s="34" t="s">
        <v>32</v>
      </c>
      <c r="E66" s="34">
        <v>1.01</v>
      </c>
      <c r="F66" s="113">
        <v>111.1</v>
      </c>
      <c r="G66" s="113">
        <v>28</v>
      </c>
      <c r="H66" s="113">
        <v>3110.7999999999997</v>
      </c>
      <c r="I66" s="113"/>
      <c r="J66" s="113"/>
      <c r="K66" s="113"/>
      <c r="L66" s="113"/>
      <c r="M66" s="111">
        <v>3110.7999999999997</v>
      </c>
      <c r="O66" s="8">
        <f t="shared" ref="O66:O67" si="8">M66*$O$5</f>
        <v>155.54</v>
      </c>
      <c r="P66" s="8"/>
      <c r="Q66" s="8">
        <f t="shared" si="1"/>
        <v>326.63400000000001</v>
      </c>
      <c r="R66" s="8">
        <f t="shared" si="2"/>
        <v>287.43791999999996</v>
      </c>
      <c r="S66" s="8">
        <f t="shared" si="3"/>
        <v>116.41235759999998</v>
      </c>
      <c r="T66" s="8"/>
      <c r="U66" s="8">
        <f t="shared" si="4"/>
        <v>719.42836996799997</v>
      </c>
      <c r="V66" s="8">
        <f t="shared" si="5"/>
        <v>4716.2526475679997</v>
      </c>
      <c r="W66" s="8" t="s">
        <v>161</v>
      </c>
    </row>
    <row r="67" spans="1:23" s="36" customFormat="1" x14ac:dyDescent="0.25">
      <c r="A67" s="33"/>
      <c r="B67" s="34"/>
      <c r="C67" s="68" t="s">
        <v>31</v>
      </c>
      <c r="D67" s="34" t="s">
        <v>19</v>
      </c>
      <c r="E67" s="52">
        <v>2.0399999999999998E-2</v>
      </c>
      <c r="F67" s="113">
        <v>2.2439999999999998</v>
      </c>
      <c r="G67" s="113">
        <v>3.2</v>
      </c>
      <c r="H67" s="113">
        <v>7.1807999999999996</v>
      </c>
      <c r="I67" s="113"/>
      <c r="J67" s="113"/>
      <c r="K67" s="113"/>
      <c r="L67" s="113"/>
      <c r="M67" s="111">
        <v>7.1807999999999996</v>
      </c>
      <c r="O67" s="8">
        <f t="shared" si="8"/>
        <v>0.35904000000000003</v>
      </c>
      <c r="P67" s="8"/>
      <c r="Q67" s="8">
        <f t="shared" si="1"/>
        <v>0.75398399999999999</v>
      </c>
      <c r="R67" s="8">
        <f t="shared" si="2"/>
        <v>0.66350591999999997</v>
      </c>
      <c r="S67" s="8">
        <f t="shared" si="3"/>
        <v>0.26871989760000003</v>
      </c>
      <c r="T67" s="8"/>
      <c r="U67" s="8">
        <f t="shared" si="4"/>
        <v>1.6606889671679999</v>
      </c>
      <c r="V67" s="8">
        <f t="shared" si="5"/>
        <v>10.886738784768001</v>
      </c>
      <c r="W67" s="8" t="s">
        <v>151</v>
      </c>
    </row>
    <row r="68" spans="1:23" s="36" customFormat="1" x14ac:dyDescent="0.25">
      <c r="A68" s="33">
        <v>16</v>
      </c>
      <c r="B68" s="86" t="s">
        <v>153</v>
      </c>
      <c r="C68" s="79" t="s">
        <v>122</v>
      </c>
      <c r="D68" s="34" t="s">
        <v>32</v>
      </c>
      <c r="E68" s="34"/>
      <c r="F68" s="119">
        <v>110</v>
      </c>
      <c r="G68" s="113"/>
      <c r="H68" s="113"/>
      <c r="I68" s="113"/>
      <c r="J68" s="113"/>
      <c r="K68" s="113"/>
      <c r="L68" s="113"/>
      <c r="M68" s="114"/>
      <c r="O68" s="8"/>
      <c r="P68" s="8"/>
      <c r="Q68" s="8">
        <f t="shared" si="1"/>
        <v>0</v>
      </c>
      <c r="R68" s="8">
        <f t="shared" si="2"/>
        <v>0</v>
      </c>
      <c r="S68" s="8">
        <f t="shared" si="3"/>
        <v>0</v>
      </c>
      <c r="T68" s="8"/>
      <c r="U68" s="8">
        <f t="shared" si="4"/>
        <v>0</v>
      </c>
      <c r="V68" s="8">
        <f t="shared" si="5"/>
        <v>0</v>
      </c>
      <c r="W68" s="8" t="s">
        <v>150</v>
      </c>
    </row>
    <row r="69" spans="1:23" s="36" customFormat="1" x14ac:dyDescent="0.25">
      <c r="A69" s="33"/>
      <c r="B69" s="34"/>
      <c r="C69" s="68" t="s">
        <v>14</v>
      </c>
      <c r="D69" s="34" t="s">
        <v>15</v>
      </c>
      <c r="E69" s="37">
        <v>0.14000000000000001</v>
      </c>
      <c r="F69" s="113">
        <v>15.400000000000002</v>
      </c>
      <c r="G69" s="113"/>
      <c r="H69" s="113"/>
      <c r="I69" s="113">
        <v>4.5999999999999996</v>
      </c>
      <c r="J69" s="113">
        <v>70.84</v>
      </c>
      <c r="K69" s="113"/>
      <c r="L69" s="113"/>
      <c r="M69" s="114">
        <v>70.84</v>
      </c>
      <c r="O69" s="8"/>
      <c r="P69" s="8"/>
      <c r="Q69" s="8">
        <f t="shared" si="1"/>
        <v>7.0840000000000005</v>
      </c>
      <c r="R69" s="8">
        <f t="shared" si="2"/>
        <v>6.2339200000000003</v>
      </c>
      <c r="S69" s="8">
        <f t="shared" si="3"/>
        <v>2.5247375999999999</v>
      </c>
      <c r="T69" s="8">
        <f>M69*$T$5</f>
        <v>1.4168000000000001</v>
      </c>
      <c r="U69" s="8">
        <f t="shared" si="4"/>
        <v>15.857902367999998</v>
      </c>
      <c r="V69" s="8">
        <f t="shared" si="5"/>
        <v>103.95735996799999</v>
      </c>
      <c r="W69" s="8" t="s">
        <v>150</v>
      </c>
    </row>
    <row r="70" spans="1:23" s="36" customFormat="1" x14ac:dyDescent="0.25">
      <c r="A70" s="33"/>
      <c r="B70" s="34"/>
      <c r="C70" s="34" t="s">
        <v>30</v>
      </c>
      <c r="D70" s="34"/>
      <c r="E70" s="34"/>
      <c r="F70" s="113"/>
      <c r="G70" s="113"/>
      <c r="H70" s="113"/>
      <c r="I70" s="113"/>
      <c r="J70" s="113"/>
      <c r="K70" s="113"/>
      <c r="L70" s="113"/>
      <c r="M70" s="114"/>
      <c r="O70" s="8"/>
      <c r="P70" s="8"/>
      <c r="Q70" s="8">
        <f t="shared" si="1"/>
        <v>0</v>
      </c>
      <c r="R70" s="8">
        <f t="shared" si="2"/>
        <v>0</v>
      </c>
      <c r="S70" s="8">
        <f t="shared" si="3"/>
        <v>0</v>
      </c>
      <c r="T70" s="8"/>
      <c r="U70" s="8">
        <f t="shared" si="4"/>
        <v>0</v>
      </c>
      <c r="V70" s="8">
        <f t="shared" si="5"/>
        <v>0</v>
      </c>
      <c r="W70" s="8" t="s">
        <v>150</v>
      </c>
    </row>
    <row r="71" spans="1:23" s="36" customFormat="1" ht="15.75" x14ac:dyDescent="0.25">
      <c r="A71" s="33"/>
      <c r="B71" s="34"/>
      <c r="C71" s="68" t="s">
        <v>42</v>
      </c>
      <c r="D71" s="34" t="s">
        <v>156</v>
      </c>
      <c r="E71" s="37">
        <v>7.0999999999999994E-2</v>
      </c>
      <c r="F71" s="113">
        <v>7.81</v>
      </c>
      <c r="G71" s="113">
        <v>3.55</v>
      </c>
      <c r="H71" s="113">
        <v>27.725499999999997</v>
      </c>
      <c r="I71" s="113"/>
      <c r="J71" s="113"/>
      <c r="K71" s="113"/>
      <c r="L71" s="113"/>
      <c r="M71" s="114">
        <v>27.725499999999997</v>
      </c>
      <c r="O71" s="8">
        <f>M71*$O$5</f>
        <v>1.3862749999999999</v>
      </c>
      <c r="P71" s="8"/>
      <c r="Q71" s="8">
        <f t="shared" si="1"/>
        <v>2.9111775</v>
      </c>
      <c r="R71" s="8">
        <f t="shared" si="2"/>
        <v>2.5618361999999997</v>
      </c>
      <c r="S71" s="8">
        <f t="shared" si="3"/>
        <v>1.037543661</v>
      </c>
      <c r="T71" s="8"/>
      <c r="U71" s="8">
        <f t="shared" si="4"/>
        <v>6.4120198249799998</v>
      </c>
      <c r="V71" s="8">
        <f t="shared" si="5"/>
        <v>42.034352185979998</v>
      </c>
      <c r="W71" s="8" t="s">
        <v>151</v>
      </c>
    </row>
    <row r="72" spans="1:23" s="89" customFormat="1" x14ac:dyDescent="0.25">
      <c r="A72" s="43">
        <v>17</v>
      </c>
      <c r="B72" s="88" t="s">
        <v>61</v>
      </c>
      <c r="C72" s="71" t="s">
        <v>160</v>
      </c>
      <c r="D72" s="41" t="s">
        <v>28</v>
      </c>
      <c r="E72" s="41"/>
      <c r="F72" s="109">
        <v>4.69224</v>
      </c>
      <c r="G72" s="110"/>
      <c r="H72" s="110"/>
      <c r="I72" s="110"/>
      <c r="J72" s="110"/>
      <c r="K72" s="110"/>
      <c r="L72" s="110"/>
      <c r="M72" s="111"/>
      <c r="O72" s="8"/>
      <c r="P72" s="8"/>
      <c r="Q72" s="8">
        <f t="shared" si="1"/>
        <v>0</v>
      </c>
      <c r="R72" s="8">
        <f t="shared" si="2"/>
        <v>0</v>
      </c>
      <c r="S72" s="8">
        <f t="shared" si="3"/>
        <v>0</v>
      </c>
      <c r="T72" s="8"/>
      <c r="U72" s="8">
        <f t="shared" si="4"/>
        <v>0</v>
      </c>
      <c r="V72" s="8">
        <f t="shared" si="5"/>
        <v>0</v>
      </c>
      <c r="W72" s="8" t="s">
        <v>150</v>
      </c>
    </row>
    <row r="73" spans="1:23" s="89" customFormat="1" x14ac:dyDescent="0.25">
      <c r="A73" s="43"/>
      <c r="B73" s="41"/>
      <c r="C73" s="73" t="s">
        <v>40</v>
      </c>
      <c r="D73" s="41" t="s">
        <v>15</v>
      </c>
      <c r="E73" s="35">
        <v>10.6</v>
      </c>
      <c r="F73" s="113">
        <v>49.737743999999999</v>
      </c>
      <c r="G73" s="113"/>
      <c r="H73" s="113"/>
      <c r="I73" s="113">
        <v>6</v>
      </c>
      <c r="J73" s="113">
        <v>298.42646400000001</v>
      </c>
      <c r="K73" s="113"/>
      <c r="L73" s="113"/>
      <c r="M73" s="114">
        <v>298.42646400000001</v>
      </c>
      <c r="O73" s="8"/>
      <c r="P73" s="8"/>
      <c r="Q73" s="8">
        <f t="shared" ref="Q73:Q108" si="9">(M73+P73+O73)*$Q$5</f>
        <v>29.842646400000003</v>
      </c>
      <c r="R73" s="8">
        <f t="shared" ref="R73:R108" si="10">(M73+Q73+P73+O73)*$R$5</f>
        <v>26.261528832</v>
      </c>
      <c r="S73" s="8">
        <f t="shared" ref="S73:S108" si="11">(M73++O73+P73+Q73+R73)*$S$5</f>
        <v>10.63591917696</v>
      </c>
      <c r="T73" s="8">
        <f>M73*$T$5</f>
        <v>5.9685292800000003</v>
      </c>
      <c r="U73" s="8">
        <f t="shared" ref="U73:U108" si="12">(M73+P73+Q73+R73+T73+O73+S73)*$U$5</f>
        <v>66.804315784012786</v>
      </c>
      <c r="V73" s="8">
        <f t="shared" ref="V73:V108" si="13">SUM(M73:U73)</f>
        <v>437.93940347297274</v>
      </c>
      <c r="W73" s="8" t="s">
        <v>150</v>
      </c>
    </row>
    <row r="74" spans="1:23" s="89" customFormat="1" x14ac:dyDescent="0.25">
      <c r="A74" s="43"/>
      <c r="B74" s="41"/>
      <c r="C74" s="73" t="s">
        <v>18</v>
      </c>
      <c r="D74" s="41" t="s">
        <v>19</v>
      </c>
      <c r="E74" s="35">
        <v>7.1400000000000006</v>
      </c>
      <c r="F74" s="113">
        <v>33.502593600000004</v>
      </c>
      <c r="G74" s="113"/>
      <c r="H74" s="113"/>
      <c r="I74" s="113"/>
      <c r="J74" s="113"/>
      <c r="K74" s="113">
        <v>3.2</v>
      </c>
      <c r="L74" s="113">
        <v>107.20829952000003</v>
      </c>
      <c r="M74" s="114">
        <v>107.20829952000003</v>
      </c>
      <c r="O74" s="8"/>
      <c r="P74" s="8"/>
      <c r="Q74" s="8">
        <f t="shared" si="9"/>
        <v>10.720829952000003</v>
      </c>
      <c r="R74" s="8">
        <f t="shared" si="10"/>
        <v>9.4343303577600022</v>
      </c>
      <c r="S74" s="8">
        <f t="shared" si="11"/>
        <v>3.8209037948928009</v>
      </c>
      <c r="T74" s="8"/>
      <c r="U74" s="8">
        <f t="shared" si="12"/>
        <v>23.613185452437509</v>
      </c>
      <c r="V74" s="8">
        <f t="shared" si="13"/>
        <v>154.79754907709034</v>
      </c>
      <c r="W74" s="8" t="s">
        <v>150</v>
      </c>
    </row>
    <row r="75" spans="1:23" s="89" customFormat="1" x14ac:dyDescent="0.25">
      <c r="A75" s="43"/>
      <c r="B75" s="41"/>
      <c r="C75" s="41" t="s">
        <v>30</v>
      </c>
      <c r="D75" s="41"/>
      <c r="E75" s="35"/>
      <c r="F75" s="113"/>
      <c r="G75" s="113"/>
      <c r="H75" s="113"/>
      <c r="I75" s="113"/>
      <c r="J75" s="113"/>
      <c r="K75" s="113"/>
      <c r="L75" s="113"/>
      <c r="M75" s="114"/>
      <c r="O75" s="8"/>
      <c r="P75" s="8"/>
      <c r="Q75" s="8">
        <f t="shared" si="9"/>
        <v>0</v>
      </c>
      <c r="R75" s="8">
        <f t="shared" si="10"/>
        <v>0</v>
      </c>
      <c r="S75" s="8">
        <f t="shared" si="11"/>
        <v>0</v>
      </c>
      <c r="T75" s="8"/>
      <c r="U75" s="8">
        <f t="shared" si="12"/>
        <v>0</v>
      </c>
      <c r="V75" s="8">
        <f t="shared" si="13"/>
        <v>0</v>
      </c>
      <c r="W75" s="8" t="s">
        <v>150</v>
      </c>
    </row>
    <row r="76" spans="1:23" s="89" customFormat="1" x14ac:dyDescent="0.25">
      <c r="A76" s="43"/>
      <c r="B76" s="90" t="s">
        <v>133</v>
      </c>
      <c r="C76" s="91" t="s">
        <v>62</v>
      </c>
      <c r="D76" s="41" t="s">
        <v>64</v>
      </c>
      <c r="E76" s="35"/>
      <c r="F76" s="113">
        <v>8</v>
      </c>
      <c r="G76" s="113">
        <v>92</v>
      </c>
      <c r="H76" s="113">
        <v>736</v>
      </c>
      <c r="I76" s="113"/>
      <c r="J76" s="113"/>
      <c r="K76" s="113"/>
      <c r="L76" s="113"/>
      <c r="M76" s="114">
        <v>736</v>
      </c>
      <c r="O76" s="8">
        <f t="shared" ref="O76:O81" si="14">M76*$O$5</f>
        <v>36.800000000000004</v>
      </c>
      <c r="P76" s="8"/>
      <c r="Q76" s="8">
        <f t="shared" si="9"/>
        <v>77.28</v>
      </c>
      <c r="R76" s="8">
        <f t="shared" si="10"/>
        <v>68.006399999999999</v>
      </c>
      <c r="S76" s="8">
        <f t="shared" si="11"/>
        <v>27.542591999999996</v>
      </c>
      <c r="T76" s="8"/>
      <c r="U76" s="8">
        <f t="shared" si="12"/>
        <v>170.21321855999997</v>
      </c>
      <c r="V76" s="8">
        <f t="shared" si="13"/>
        <v>1115.8422105599998</v>
      </c>
      <c r="W76" s="8" t="s">
        <v>151</v>
      </c>
    </row>
    <row r="77" spans="1:23" s="89" customFormat="1" x14ac:dyDescent="0.25">
      <c r="A77" s="43"/>
      <c r="B77" s="90" t="s">
        <v>82</v>
      </c>
      <c r="C77" s="91" t="s">
        <v>83</v>
      </c>
      <c r="D77" s="41" t="s">
        <v>64</v>
      </c>
      <c r="E77" s="35"/>
      <c r="F77" s="113">
        <v>4</v>
      </c>
      <c r="G77" s="113">
        <v>33.050847457627121</v>
      </c>
      <c r="H77" s="113">
        <v>132.20338983050848</v>
      </c>
      <c r="I77" s="113"/>
      <c r="J77" s="113"/>
      <c r="K77" s="113"/>
      <c r="L77" s="113"/>
      <c r="M77" s="114">
        <v>132.20338983050848</v>
      </c>
      <c r="O77" s="8">
        <f t="shared" si="14"/>
        <v>6.6101694915254248</v>
      </c>
      <c r="P77" s="8"/>
      <c r="Q77" s="8">
        <f t="shared" si="9"/>
        <v>13.881355932203391</v>
      </c>
      <c r="R77" s="8">
        <f t="shared" si="10"/>
        <v>12.215593220338983</v>
      </c>
      <c r="S77" s="8">
        <f t="shared" si="11"/>
        <v>4.9473152542372878</v>
      </c>
      <c r="T77" s="8"/>
      <c r="U77" s="8">
        <f t="shared" si="12"/>
        <v>30.574408271186435</v>
      </c>
      <c r="V77" s="8">
        <f t="shared" si="13"/>
        <v>200.43223199999997</v>
      </c>
      <c r="W77" s="8" t="s">
        <v>151</v>
      </c>
    </row>
    <row r="78" spans="1:23" s="89" customFormat="1" x14ac:dyDescent="0.25">
      <c r="A78" s="43"/>
      <c r="B78" s="90" t="s">
        <v>134</v>
      </c>
      <c r="C78" s="73" t="s">
        <v>63</v>
      </c>
      <c r="D78" s="41" t="s">
        <v>64</v>
      </c>
      <c r="E78" s="35"/>
      <c r="F78" s="113">
        <v>4</v>
      </c>
      <c r="G78" s="113">
        <v>122</v>
      </c>
      <c r="H78" s="113">
        <v>488</v>
      </c>
      <c r="I78" s="113"/>
      <c r="J78" s="113"/>
      <c r="K78" s="113"/>
      <c r="L78" s="113"/>
      <c r="M78" s="114">
        <v>488</v>
      </c>
      <c r="O78" s="8">
        <f t="shared" si="14"/>
        <v>24.400000000000002</v>
      </c>
      <c r="P78" s="8"/>
      <c r="Q78" s="8">
        <f t="shared" si="9"/>
        <v>51.24</v>
      </c>
      <c r="R78" s="8">
        <f t="shared" si="10"/>
        <v>45.091200000000001</v>
      </c>
      <c r="S78" s="8">
        <f t="shared" si="11"/>
        <v>18.261935999999999</v>
      </c>
      <c r="T78" s="8"/>
      <c r="U78" s="8">
        <f t="shared" si="12"/>
        <v>112.85876447999999</v>
      </c>
      <c r="V78" s="8">
        <f t="shared" si="13"/>
        <v>739.85190047999993</v>
      </c>
      <c r="W78" s="8" t="s">
        <v>151</v>
      </c>
    </row>
    <row r="79" spans="1:23" s="89" customFormat="1" x14ac:dyDescent="0.25">
      <c r="A79" s="43"/>
      <c r="B79" s="90" t="s">
        <v>132</v>
      </c>
      <c r="C79" s="91" t="s">
        <v>73</v>
      </c>
      <c r="D79" s="41" t="s">
        <v>64</v>
      </c>
      <c r="E79" s="35"/>
      <c r="F79" s="113">
        <v>4</v>
      </c>
      <c r="G79" s="113">
        <v>322</v>
      </c>
      <c r="H79" s="113">
        <v>1288</v>
      </c>
      <c r="I79" s="113"/>
      <c r="J79" s="113"/>
      <c r="K79" s="113"/>
      <c r="L79" s="113"/>
      <c r="M79" s="114">
        <v>1288</v>
      </c>
      <c r="O79" s="8">
        <f t="shared" si="14"/>
        <v>64.400000000000006</v>
      </c>
      <c r="P79" s="8"/>
      <c r="Q79" s="8">
        <f t="shared" si="9"/>
        <v>135.24</v>
      </c>
      <c r="R79" s="8">
        <f t="shared" si="10"/>
        <v>119.01120000000002</v>
      </c>
      <c r="S79" s="8">
        <f t="shared" si="11"/>
        <v>48.199536000000002</v>
      </c>
      <c r="T79" s="8"/>
      <c r="U79" s="8">
        <f t="shared" si="12"/>
        <v>297.87313247999998</v>
      </c>
      <c r="V79" s="8">
        <f t="shared" si="13"/>
        <v>1952.72386848</v>
      </c>
      <c r="W79" s="8" t="s">
        <v>161</v>
      </c>
    </row>
    <row r="80" spans="1:23" s="89" customFormat="1" ht="15.75" x14ac:dyDescent="0.25">
      <c r="A80" s="43"/>
      <c r="B80" s="41" t="s">
        <v>126</v>
      </c>
      <c r="C80" s="73" t="s">
        <v>125</v>
      </c>
      <c r="D80" s="41" t="s">
        <v>156</v>
      </c>
      <c r="E80" s="35">
        <v>0.157</v>
      </c>
      <c r="F80" s="113">
        <v>0.73668168000000001</v>
      </c>
      <c r="G80" s="113">
        <v>120</v>
      </c>
      <c r="H80" s="113">
        <v>88.401801599999999</v>
      </c>
      <c r="I80" s="113"/>
      <c r="J80" s="113"/>
      <c r="K80" s="113"/>
      <c r="L80" s="113"/>
      <c r="M80" s="114">
        <v>88.401801599999999</v>
      </c>
      <c r="O80" s="8">
        <f t="shared" si="14"/>
        <v>4.4200900800000005</v>
      </c>
      <c r="P80" s="8"/>
      <c r="Q80" s="8">
        <f t="shared" si="9"/>
        <v>9.2821891680000004</v>
      </c>
      <c r="R80" s="8">
        <f t="shared" si="10"/>
        <v>8.16832646784</v>
      </c>
      <c r="S80" s="8">
        <f t="shared" si="11"/>
        <v>3.3081722194751997</v>
      </c>
      <c r="T80" s="8"/>
      <c r="U80" s="8">
        <f t="shared" si="12"/>
        <v>20.444504316356735</v>
      </c>
      <c r="V80" s="8">
        <f t="shared" si="13"/>
        <v>134.02508385167192</v>
      </c>
      <c r="W80" s="8" t="s">
        <v>151</v>
      </c>
    </row>
    <row r="81" spans="1:23" s="89" customFormat="1" x14ac:dyDescent="0.25">
      <c r="A81" s="43"/>
      <c r="B81" s="41"/>
      <c r="C81" s="73" t="s">
        <v>65</v>
      </c>
      <c r="D81" s="41" t="s">
        <v>19</v>
      </c>
      <c r="E81" s="35">
        <v>6.6099999999999994</v>
      </c>
      <c r="F81" s="113">
        <v>31.015706399999996</v>
      </c>
      <c r="G81" s="113">
        <v>3.2</v>
      </c>
      <c r="H81" s="113">
        <v>99.250260479999994</v>
      </c>
      <c r="I81" s="113"/>
      <c r="J81" s="113"/>
      <c r="K81" s="113"/>
      <c r="L81" s="113"/>
      <c r="M81" s="114">
        <v>99.250260479999994</v>
      </c>
      <c r="O81" s="8">
        <f t="shared" si="14"/>
        <v>4.9625130239999997</v>
      </c>
      <c r="P81" s="8"/>
      <c r="Q81" s="8">
        <f t="shared" si="9"/>
        <v>10.4212773504</v>
      </c>
      <c r="R81" s="8">
        <f t="shared" si="10"/>
        <v>9.1707240683519995</v>
      </c>
      <c r="S81" s="8">
        <f t="shared" si="11"/>
        <v>3.7141432476825598</v>
      </c>
      <c r="T81" s="8"/>
      <c r="U81" s="8">
        <f t="shared" si="12"/>
        <v>22.953405270678221</v>
      </c>
      <c r="V81" s="8">
        <f t="shared" si="13"/>
        <v>150.47232344111279</v>
      </c>
      <c r="W81" s="8" t="s">
        <v>151</v>
      </c>
    </row>
    <row r="82" spans="1:23" s="36" customFormat="1" x14ac:dyDescent="0.25">
      <c r="A82" s="33">
        <v>18</v>
      </c>
      <c r="B82" s="92" t="s">
        <v>56</v>
      </c>
      <c r="C82" s="93" t="s">
        <v>57</v>
      </c>
      <c r="D82" s="34" t="s">
        <v>58</v>
      </c>
      <c r="E82" s="34"/>
      <c r="F82" s="119">
        <v>42.2</v>
      </c>
      <c r="G82" s="113"/>
      <c r="H82" s="113"/>
      <c r="I82" s="113"/>
      <c r="J82" s="113"/>
      <c r="K82" s="113"/>
      <c r="L82" s="113"/>
      <c r="M82" s="114"/>
      <c r="O82" s="8"/>
      <c r="P82" s="8"/>
      <c r="Q82" s="8">
        <f t="shared" si="9"/>
        <v>0</v>
      </c>
      <c r="R82" s="8">
        <f t="shared" si="10"/>
        <v>0</v>
      </c>
      <c r="S82" s="8">
        <f t="shared" si="11"/>
        <v>0</v>
      </c>
      <c r="T82" s="8"/>
      <c r="U82" s="8">
        <f t="shared" si="12"/>
        <v>0</v>
      </c>
      <c r="V82" s="8">
        <f t="shared" si="13"/>
        <v>0</v>
      </c>
      <c r="W82" s="8" t="s">
        <v>150</v>
      </c>
    </row>
    <row r="83" spans="1:23" s="36" customFormat="1" x14ac:dyDescent="0.25">
      <c r="A83" s="33"/>
      <c r="B83" s="34"/>
      <c r="C83" s="68" t="s">
        <v>14</v>
      </c>
      <c r="D83" s="34" t="s">
        <v>15</v>
      </c>
      <c r="E83" s="37">
        <v>0.33600000000000002</v>
      </c>
      <c r="F83" s="113">
        <v>14.179200000000002</v>
      </c>
      <c r="G83" s="113"/>
      <c r="H83" s="113"/>
      <c r="I83" s="113">
        <v>7.8</v>
      </c>
      <c r="J83" s="113">
        <v>110.59776000000001</v>
      </c>
      <c r="K83" s="113"/>
      <c r="L83" s="113"/>
      <c r="M83" s="114">
        <v>110.59776000000001</v>
      </c>
      <c r="O83" s="8"/>
      <c r="P83" s="8"/>
      <c r="Q83" s="8">
        <f t="shared" si="9"/>
        <v>11.059776000000001</v>
      </c>
      <c r="R83" s="8">
        <f t="shared" si="10"/>
        <v>9.73260288</v>
      </c>
      <c r="S83" s="8">
        <f t="shared" si="11"/>
        <v>3.9417041663999997</v>
      </c>
      <c r="T83" s="8">
        <f>M83*$T$5</f>
        <v>2.2119552000000002</v>
      </c>
      <c r="U83" s="8">
        <f t="shared" si="12"/>
        <v>24.757883684351999</v>
      </c>
      <c r="V83" s="8">
        <f t="shared" si="13"/>
        <v>162.30168193075201</v>
      </c>
      <c r="W83" s="8" t="s">
        <v>150</v>
      </c>
    </row>
    <row r="84" spans="1:23" s="36" customFormat="1" x14ac:dyDescent="0.25">
      <c r="A84" s="33"/>
      <c r="B84" s="34"/>
      <c r="C84" s="68" t="s">
        <v>29</v>
      </c>
      <c r="D84" s="34" t="s">
        <v>19</v>
      </c>
      <c r="E84" s="37">
        <v>1.4999999999999999E-2</v>
      </c>
      <c r="F84" s="113">
        <v>0.63300000000000001</v>
      </c>
      <c r="G84" s="113"/>
      <c r="H84" s="113"/>
      <c r="I84" s="113"/>
      <c r="J84" s="113"/>
      <c r="K84" s="113">
        <v>3.2</v>
      </c>
      <c r="L84" s="113">
        <v>2.0256000000000003</v>
      </c>
      <c r="M84" s="114">
        <v>2.0256000000000003</v>
      </c>
      <c r="O84" s="8"/>
      <c r="P84" s="8"/>
      <c r="Q84" s="8">
        <f t="shared" si="9"/>
        <v>0.20256000000000005</v>
      </c>
      <c r="R84" s="8">
        <f t="shared" si="10"/>
        <v>0.17825280000000004</v>
      </c>
      <c r="S84" s="8">
        <f t="shared" si="11"/>
        <v>7.2192384000000012E-2</v>
      </c>
      <c r="T84" s="8"/>
      <c r="U84" s="8">
        <f t="shared" si="12"/>
        <v>0.44614893312000009</v>
      </c>
      <c r="V84" s="8">
        <f t="shared" si="13"/>
        <v>2.9247541171200004</v>
      </c>
      <c r="W84" s="8" t="s">
        <v>150</v>
      </c>
    </row>
    <row r="85" spans="1:23" s="36" customFormat="1" x14ac:dyDescent="0.25">
      <c r="A85" s="33"/>
      <c r="B85" s="34"/>
      <c r="C85" s="34" t="s">
        <v>30</v>
      </c>
      <c r="D85" s="34"/>
      <c r="E85" s="34"/>
      <c r="F85" s="113"/>
      <c r="G85" s="113"/>
      <c r="H85" s="113"/>
      <c r="I85" s="113"/>
      <c r="J85" s="113"/>
      <c r="K85" s="113"/>
      <c r="L85" s="113"/>
      <c r="M85" s="114"/>
      <c r="O85" s="8"/>
      <c r="P85" s="8"/>
      <c r="Q85" s="8">
        <f t="shared" si="9"/>
        <v>0</v>
      </c>
      <c r="R85" s="8">
        <f t="shared" si="10"/>
        <v>0</v>
      </c>
      <c r="S85" s="8">
        <f t="shared" si="11"/>
        <v>0</v>
      </c>
      <c r="T85" s="8"/>
      <c r="U85" s="8">
        <f t="shared" si="12"/>
        <v>0</v>
      </c>
      <c r="V85" s="8">
        <f t="shared" si="13"/>
        <v>0</v>
      </c>
      <c r="W85" s="8" t="s">
        <v>150</v>
      </c>
    </row>
    <row r="86" spans="1:23" s="36" customFormat="1" x14ac:dyDescent="0.25">
      <c r="A86" s="33"/>
      <c r="B86" s="34" t="s">
        <v>135</v>
      </c>
      <c r="C86" s="68" t="s">
        <v>59</v>
      </c>
      <c r="D86" s="34" t="s">
        <v>60</v>
      </c>
      <c r="E86" s="34">
        <v>2.3999999999999998E-3</v>
      </c>
      <c r="F86" s="113">
        <v>0.10128</v>
      </c>
      <c r="G86" s="113">
        <v>1136</v>
      </c>
      <c r="H86" s="113">
        <v>115.05408</v>
      </c>
      <c r="I86" s="113"/>
      <c r="J86" s="113"/>
      <c r="K86" s="113"/>
      <c r="L86" s="113"/>
      <c r="M86" s="114">
        <v>115.05408</v>
      </c>
      <c r="O86" s="8">
        <f t="shared" ref="O86:O87" si="15">M86*$O$5</f>
        <v>5.7527040000000005</v>
      </c>
      <c r="P86" s="8"/>
      <c r="Q86" s="8">
        <f t="shared" si="9"/>
        <v>12.0806784</v>
      </c>
      <c r="R86" s="8">
        <f t="shared" si="10"/>
        <v>10.630996992</v>
      </c>
      <c r="S86" s="8">
        <f t="shared" si="11"/>
        <v>4.3055537817600005</v>
      </c>
      <c r="T86" s="8"/>
      <c r="U86" s="8">
        <f t="shared" si="12"/>
        <v>26.608322371276799</v>
      </c>
      <c r="V86" s="8">
        <f t="shared" si="13"/>
        <v>174.43233554503684</v>
      </c>
      <c r="W86" s="8" t="s">
        <v>151</v>
      </c>
    </row>
    <row r="87" spans="1:23" s="36" customFormat="1" x14ac:dyDescent="0.25">
      <c r="A87" s="33"/>
      <c r="B87" s="34"/>
      <c r="C87" s="68" t="s">
        <v>31</v>
      </c>
      <c r="D87" s="34" t="s">
        <v>19</v>
      </c>
      <c r="E87" s="37">
        <v>2.2799999999999997E-2</v>
      </c>
      <c r="F87" s="113">
        <v>0.9621599999999999</v>
      </c>
      <c r="G87" s="113">
        <v>3.2</v>
      </c>
      <c r="H87" s="113">
        <v>3.0789119999999999</v>
      </c>
      <c r="I87" s="113"/>
      <c r="J87" s="113"/>
      <c r="K87" s="113"/>
      <c r="L87" s="113"/>
      <c r="M87" s="114">
        <v>3.0789119999999999</v>
      </c>
      <c r="O87" s="8">
        <f t="shared" si="15"/>
        <v>0.15394560000000002</v>
      </c>
      <c r="P87" s="8"/>
      <c r="Q87" s="8">
        <f t="shared" si="9"/>
        <v>0.32328576000000003</v>
      </c>
      <c r="R87" s="8">
        <f t="shared" si="10"/>
        <v>0.28449146880000004</v>
      </c>
      <c r="S87" s="8">
        <f t="shared" si="11"/>
        <v>0.115219044864</v>
      </c>
      <c r="T87" s="8"/>
      <c r="U87" s="8">
        <f t="shared" si="12"/>
        <v>0.71205369725951995</v>
      </c>
      <c r="V87" s="8">
        <f t="shared" si="13"/>
        <v>4.6679075709235196</v>
      </c>
      <c r="W87" s="8" t="s">
        <v>151</v>
      </c>
    </row>
    <row r="88" spans="1:23" ht="15.75" x14ac:dyDescent="0.25">
      <c r="A88" s="46">
        <v>19</v>
      </c>
      <c r="B88" s="78" t="s">
        <v>66</v>
      </c>
      <c r="C88" s="81" t="s">
        <v>67</v>
      </c>
      <c r="D88" s="11" t="s">
        <v>156</v>
      </c>
      <c r="E88" s="11"/>
      <c r="F88" s="119">
        <v>2.2000000000000002</v>
      </c>
      <c r="G88" s="113"/>
      <c r="H88" s="113"/>
      <c r="I88" s="113"/>
      <c r="J88" s="113"/>
      <c r="K88" s="113"/>
      <c r="L88" s="113"/>
      <c r="M88" s="114"/>
      <c r="O88" s="8"/>
      <c r="P88" s="8"/>
      <c r="Q88" s="8">
        <f t="shared" si="9"/>
        <v>0</v>
      </c>
      <c r="R88" s="8">
        <f t="shared" si="10"/>
        <v>0</v>
      </c>
      <c r="S88" s="8">
        <f t="shared" si="11"/>
        <v>0</v>
      </c>
      <c r="T88" s="8"/>
      <c r="U88" s="8">
        <f t="shared" si="12"/>
        <v>0</v>
      </c>
      <c r="V88" s="8">
        <f t="shared" si="13"/>
        <v>0</v>
      </c>
      <c r="W88" s="8" t="s">
        <v>150</v>
      </c>
    </row>
    <row r="89" spans="1:23" x14ac:dyDescent="0.25">
      <c r="A89" s="46"/>
      <c r="B89" s="11"/>
      <c r="C89" s="76" t="s">
        <v>14</v>
      </c>
      <c r="D89" s="11" t="s">
        <v>33</v>
      </c>
      <c r="E89" s="13">
        <v>11.2</v>
      </c>
      <c r="F89" s="113">
        <v>24.64</v>
      </c>
      <c r="G89" s="113"/>
      <c r="H89" s="113"/>
      <c r="I89" s="113">
        <v>6</v>
      </c>
      <c r="J89" s="113">
        <v>147.84</v>
      </c>
      <c r="K89" s="113"/>
      <c r="L89" s="113"/>
      <c r="M89" s="114">
        <v>147.84</v>
      </c>
      <c r="O89" s="8"/>
      <c r="P89" s="8"/>
      <c r="Q89" s="8">
        <f t="shared" si="9"/>
        <v>14.784000000000001</v>
      </c>
      <c r="R89" s="8">
        <f t="shared" si="10"/>
        <v>13.009919999999999</v>
      </c>
      <c r="S89" s="8">
        <f t="shared" si="11"/>
        <v>5.2690175999999997</v>
      </c>
      <c r="T89" s="8">
        <f>M89*$T$5</f>
        <v>2.9568000000000003</v>
      </c>
      <c r="U89" s="8">
        <f t="shared" si="12"/>
        <v>33.094752767999999</v>
      </c>
      <c r="V89" s="8">
        <f t="shared" si="13"/>
        <v>216.95449036799999</v>
      </c>
      <c r="W89" s="8" t="s">
        <v>150</v>
      </c>
    </row>
    <row r="90" spans="1:23" x14ac:dyDescent="0.25">
      <c r="A90" s="46"/>
      <c r="B90" s="11"/>
      <c r="C90" s="76" t="s">
        <v>29</v>
      </c>
      <c r="D90" s="11" t="s">
        <v>19</v>
      </c>
      <c r="E90" s="13">
        <v>0.79</v>
      </c>
      <c r="F90" s="113">
        <v>1.7380000000000002</v>
      </c>
      <c r="G90" s="113"/>
      <c r="H90" s="113"/>
      <c r="I90" s="113"/>
      <c r="J90" s="113"/>
      <c r="K90" s="113">
        <v>3.2</v>
      </c>
      <c r="L90" s="113">
        <v>5.5616000000000012</v>
      </c>
      <c r="M90" s="114">
        <v>5.5616000000000012</v>
      </c>
      <c r="O90" s="8"/>
      <c r="P90" s="8"/>
      <c r="Q90" s="8">
        <f t="shared" si="9"/>
        <v>0.5561600000000001</v>
      </c>
      <c r="R90" s="8">
        <f t="shared" si="10"/>
        <v>0.4894208000000001</v>
      </c>
      <c r="S90" s="8">
        <f t="shared" si="11"/>
        <v>0.19821542400000006</v>
      </c>
      <c r="T90" s="8"/>
      <c r="U90" s="8">
        <f t="shared" si="12"/>
        <v>1.2249713203200003</v>
      </c>
      <c r="V90" s="8">
        <f t="shared" si="13"/>
        <v>8.0303675443200024</v>
      </c>
      <c r="W90" s="8" t="s">
        <v>150</v>
      </c>
    </row>
    <row r="91" spans="1:23" s="3" customFormat="1" x14ac:dyDescent="0.25">
      <c r="A91" s="46"/>
      <c r="B91" s="41" t="s">
        <v>126</v>
      </c>
      <c r="C91" s="76" t="s">
        <v>125</v>
      </c>
      <c r="D91" s="53" t="s">
        <v>28</v>
      </c>
      <c r="E91" s="53">
        <v>1.0149999999999999</v>
      </c>
      <c r="F91" s="121">
        <v>2.2330000000000001</v>
      </c>
      <c r="G91" s="113">
        <v>120</v>
      </c>
      <c r="H91" s="121">
        <v>267.96000000000004</v>
      </c>
      <c r="I91" s="121"/>
      <c r="J91" s="121"/>
      <c r="K91" s="121"/>
      <c r="L91" s="121"/>
      <c r="M91" s="114">
        <v>267.96000000000004</v>
      </c>
      <c r="O91" s="8">
        <f t="shared" ref="O91:O95" si="16">M91*$O$5</f>
        <v>13.398000000000003</v>
      </c>
      <c r="P91" s="8"/>
      <c r="Q91" s="8">
        <f t="shared" si="9"/>
        <v>28.135800000000007</v>
      </c>
      <c r="R91" s="8">
        <f t="shared" si="10"/>
        <v>24.759504000000007</v>
      </c>
      <c r="S91" s="8">
        <f t="shared" si="11"/>
        <v>10.027599120000001</v>
      </c>
      <c r="T91" s="8"/>
      <c r="U91" s="8">
        <f t="shared" si="12"/>
        <v>61.970562561600012</v>
      </c>
      <c r="V91" s="8">
        <f t="shared" si="13"/>
        <v>406.25146568160005</v>
      </c>
      <c r="W91" s="8" t="s">
        <v>151</v>
      </c>
    </row>
    <row r="92" spans="1:23" ht="15.75" x14ac:dyDescent="0.25">
      <c r="A92" s="46"/>
      <c r="B92" s="29" t="s">
        <v>34</v>
      </c>
      <c r="C92" s="94" t="s">
        <v>68</v>
      </c>
      <c r="D92" s="11" t="s">
        <v>156</v>
      </c>
      <c r="E92" s="47">
        <v>4.5000000000000005E-3</v>
      </c>
      <c r="F92" s="113">
        <v>9.9000000000000025E-3</v>
      </c>
      <c r="G92" s="113">
        <v>590</v>
      </c>
      <c r="H92" s="113">
        <v>5.8410000000000011</v>
      </c>
      <c r="I92" s="113"/>
      <c r="J92" s="113"/>
      <c r="K92" s="113"/>
      <c r="L92" s="113"/>
      <c r="M92" s="114">
        <v>5.8410000000000011</v>
      </c>
      <c r="O92" s="8">
        <f t="shared" si="16"/>
        <v>0.29205000000000009</v>
      </c>
      <c r="P92" s="8"/>
      <c r="Q92" s="8">
        <f t="shared" si="9"/>
        <v>0.6133050000000001</v>
      </c>
      <c r="R92" s="8">
        <f t="shared" si="10"/>
        <v>0.53970840000000009</v>
      </c>
      <c r="S92" s="8">
        <f t="shared" si="11"/>
        <v>0.21858190200000005</v>
      </c>
      <c r="T92" s="8"/>
      <c r="U92" s="8">
        <f t="shared" si="12"/>
        <v>1.3508361543600003</v>
      </c>
      <c r="V92" s="8">
        <f t="shared" si="13"/>
        <v>8.8554814563600015</v>
      </c>
      <c r="W92" s="8" t="s">
        <v>151</v>
      </c>
    </row>
    <row r="93" spans="1:23" ht="15.75" x14ac:dyDescent="0.25">
      <c r="A93" s="46"/>
      <c r="B93" s="29" t="s">
        <v>69</v>
      </c>
      <c r="C93" s="94" t="s">
        <v>70</v>
      </c>
      <c r="D93" s="11" t="s">
        <v>156</v>
      </c>
      <c r="E93" s="47">
        <v>6.1600000000000002E-2</v>
      </c>
      <c r="F93" s="113">
        <v>0.13552</v>
      </c>
      <c r="G93" s="113">
        <v>402</v>
      </c>
      <c r="H93" s="113">
        <v>54.479039999999998</v>
      </c>
      <c r="I93" s="113"/>
      <c r="J93" s="113"/>
      <c r="K93" s="113"/>
      <c r="L93" s="113"/>
      <c r="M93" s="114">
        <v>54.479039999999998</v>
      </c>
      <c r="O93" s="8">
        <f t="shared" si="16"/>
        <v>2.7239520000000002</v>
      </c>
      <c r="P93" s="8"/>
      <c r="Q93" s="8">
        <f t="shared" si="9"/>
        <v>5.7202991999999995</v>
      </c>
      <c r="R93" s="8">
        <f t="shared" si="10"/>
        <v>5.0338632959999998</v>
      </c>
      <c r="S93" s="8">
        <f t="shared" si="11"/>
        <v>2.0387146348799994</v>
      </c>
      <c r="T93" s="8"/>
      <c r="U93" s="8">
        <f t="shared" si="12"/>
        <v>12.599256443558396</v>
      </c>
      <c r="V93" s="8">
        <f t="shared" si="13"/>
        <v>82.595125574438384</v>
      </c>
      <c r="W93" s="8" t="s">
        <v>151</v>
      </c>
    </row>
    <row r="94" spans="1:23" ht="15.75" x14ac:dyDescent="0.25">
      <c r="A94" s="46"/>
      <c r="B94" s="29" t="s">
        <v>71</v>
      </c>
      <c r="C94" s="94" t="s">
        <v>72</v>
      </c>
      <c r="D94" s="11" t="s">
        <v>156</v>
      </c>
      <c r="E94" s="47">
        <v>4.8799999999999996E-2</v>
      </c>
      <c r="F94" s="113">
        <v>0.10736</v>
      </c>
      <c r="G94" s="113">
        <v>431</v>
      </c>
      <c r="H94" s="113">
        <v>46.27216</v>
      </c>
      <c r="I94" s="113"/>
      <c r="J94" s="113"/>
      <c r="K94" s="113"/>
      <c r="L94" s="113"/>
      <c r="M94" s="114">
        <v>46.27216</v>
      </c>
      <c r="O94" s="8">
        <f t="shared" si="16"/>
        <v>2.3136079999999999</v>
      </c>
      <c r="P94" s="8"/>
      <c r="Q94" s="8">
        <f t="shared" si="9"/>
        <v>4.8585768000000007</v>
      </c>
      <c r="R94" s="8">
        <f t="shared" si="10"/>
        <v>4.2755475839999999</v>
      </c>
      <c r="S94" s="8">
        <f t="shared" si="11"/>
        <v>1.73159677152</v>
      </c>
      <c r="T94" s="8"/>
      <c r="U94" s="8">
        <f t="shared" si="12"/>
        <v>10.701268047993601</v>
      </c>
      <c r="V94" s="8">
        <f t="shared" si="13"/>
        <v>70.152757203513602</v>
      </c>
      <c r="W94" s="8" t="s">
        <v>151</v>
      </c>
    </row>
    <row r="95" spans="1:23" x14ac:dyDescent="0.25">
      <c r="A95" s="46"/>
      <c r="B95" s="11"/>
      <c r="C95" s="76" t="s">
        <v>31</v>
      </c>
      <c r="D95" s="11" t="s">
        <v>19</v>
      </c>
      <c r="E95" s="13">
        <v>2.2799999999999998</v>
      </c>
      <c r="F95" s="113">
        <v>5.016</v>
      </c>
      <c r="G95" s="113">
        <v>3.2</v>
      </c>
      <c r="H95" s="113">
        <v>16.051200000000001</v>
      </c>
      <c r="I95" s="113"/>
      <c r="J95" s="113"/>
      <c r="K95" s="113"/>
      <c r="L95" s="113"/>
      <c r="M95" s="114">
        <v>16.051200000000001</v>
      </c>
      <c r="O95" s="8">
        <f t="shared" si="16"/>
        <v>0.80256000000000016</v>
      </c>
      <c r="P95" s="8"/>
      <c r="Q95" s="8">
        <f t="shared" si="9"/>
        <v>1.6853760000000002</v>
      </c>
      <c r="R95" s="8">
        <f t="shared" si="10"/>
        <v>1.4831308800000003</v>
      </c>
      <c r="S95" s="8">
        <f t="shared" si="11"/>
        <v>0.60066800640000007</v>
      </c>
      <c r="T95" s="8"/>
      <c r="U95" s="8">
        <f t="shared" si="12"/>
        <v>3.7121282795520005</v>
      </c>
      <c r="V95" s="8">
        <f t="shared" si="13"/>
        <v>24.335063165952004</v>
      </c>
      <c r="W95" s="8" t="s">
        <v>151</v>
      </c>
    </row>
    <row r="96" spans="1:23" s="56" customFormat="1" x14ac:dyDescent="0.25">
      <c r="A96" s="54">
        <v>20</v>
      </c>
      <c r="B96" s="95" t="s">
        <v>52</v>
      </c>
      <c r="C96" s="96" t="s">
        <v>127</v>
      </c>
      <c r="D96" s="55" t="s">
        <v>53</v>
      </c>
      <c r="E96" s="55"/>
      <c r="F96" s="122">
        <v>1</v>
      </c>
      <c r="G96" s="117"/>
      <c r="H96" s="117"/>
      <c r="I96" s="117"/>
      <c r="J96" s="117"/>
      <c r="K96" s="117"/>
      <c r="L96" s="117"/>
      <c r="M96" s="118"/>
      <c r="O96" s="8"/>
      <c r="P96" s="8"/>
      <c r="Q96" s="8">
        <f t="shared" si="9"/>
        <v>0</v>
      </c>
      <c r="R96" s="8">
        <f t="shared" si="10"/>
        <v>0</v>
      </c>
      <c r="S96" s="8">
        <f t="shared" si="11"/>
        <v>0</v>
      </c>
      <c r="T96" s="8"/>
      <c r="U96" s="8">
        <f t="shared" si="12"/>
        <v>0</v>
      </c>
      <c r="V96" s="8">
        <f t="shared" si="13"/>
        <v>0</v>
      </c>
      <c r="W96" s="8" t="s">
        <v>150</v>
      </c>
    </row>
    <row r="97" spans="1:23" s="56" customFormat="1" x14ac:dyDescent="0.25">
      <c r="A97" s="33"/>
      <c r="B97" s="34"/>
      <c r="C97" s="97" t="s">
        <v>14</v>
      </c>
      <c r="D97" s="34" t="s">
        <v>15</v>
      </c>
      <c r="E97" s="35">
        <v>16.8</v>
      </c>
      <c r="F97" s="121">
        <v>16.8</v>
      </c>
      <c r="G97" s="113"/>
      <c r="H97" s="113"/>
      <c r="I97" s="113">
        <v>6</v>
      </c>
      <c r="J97" s="113">
        <v>100.80000000000001</v>
      </c>
      <c r="K97" s="113"/>
      <c r="L97" s="113"/>
      <c r="M97" s="114">
        <v>100.80000000000001</v>
      </c>
      <c r="O97" s="8"/>
      <c r="P97" s="8"/>
      <c r="Q97" s="8">
        <f t="shared" si="9"/>
        <v>10.080000000000002</v>
      </c>
      <c r="R97" s="8">
        <f t="shared" si="10"/>
        <v>8.8704000000000018</v>
      </c>
      <c r="S97" s="8">
        <f t="shared" si="11"/>
        <v>3.5925120000000001</v>
      </c>
      <c r="T97" s="8">
        <f>M97*$T$5</f>
        <v>2.0160000000000005</v>
      </c>
      <c r="U97" s="8">
        <f t="shared" si="12"/>
        <v>22.564604160000002</v>
      </c>
      <c r="V97" s="8">
        <f t="shared" si="13"/>
        <v>147.92351616000002</v>
      </c>
      <c r="W97" s="8" t="s">
        <v>150</v>
      </c>
    </row>
    <row r="98" spans="1:23" s="56" customFormat="1" x14ac:dyDescent="0.25">
      <c r="A98" s="33"/>
      <c r="B98" s="34"/>
      <c r="C98" s="98" t="s">
        <v>30</v>
      </c>
      <c r="D98" s="34"/>
      <c r="E98" s="34"/>
      <c r="F98" s="121"/>
      <c r="G98" s="113"/>
      <c r="H98" s="113"/>
      <c r="I98" s="113"/>
      <c r="J98" s="113"/>
      <c r="K98" s="113"/>
      <c r="L98" s="113"/>
      <c r="M98" s="114"/>
      <c r="O98" s="8"/>
      <c r="P98" s="8"/>
      <c r="Q98" s="8">
        <f t="shared" si="9"/>
        <v>0</v>
      </c>
      <c r="R98" s="8">
        <f t="shared" si="10"/>
        <v>0</v>
      </c>
      <c r="S98" s="8">
        <f t="shared" si="11"/>
        <v>0</v>
      </c>
      <c r="T98" s="8"/>
      <c r="U98" s="8">
        <f t="shared" si="12"/>
        <v>0</v>
      </c>
      <c r="V98" s="8">
        <f t="shared" si="13"/>
        <v>0</v>
      </c>
      <c r="W98" s="8" t="s">
        <v>150</v>
      </c>
    </row>
    <row r="99" spans="1:23" s="56" customFormat="1" x14ac:dyDescent="0.25">
      <c r="A99" s="33"/>
      <c r="B99" s="34" t="s">
        <v>136</v>
      </c>
      <c r="C99" s="68" t="s">
        <v>54</v>
      </c>
      <c r="D99" s="34" t="s">
        <v>28</v>
      </c>
      <c r="E99" s="34">
        <v>0.05</v>
      </c>
      <c r="F99" s="121">
        <v>0.05</v>
      </c>
      <c r="G99" s="113">
        <v>95</v>
      </c>
      <c r="H99" s="113">
        <v>4.75</v>
      </c>
      <c r="I99" s="113"/>
      <c r="J99" s="113"/>
      <c r="K99" s="113"/>
      <c r="L99" s="113"/>
      <c r="M99" s="114">
        <v>4.75</v>
      </c>
      <c r="O99" s="8">
        <f t="shared" ref="O99:O101" si="17">M99*$O$5</f>
        <v>0.23750000000000002</v>
      </c>
      <c r="P99" s="8"/>
      <c r="Q99" s="8">
        <f t="shared" si="9"/>
        <v>0.49875000000000003</v>
      </c>
      <c r="R99" s="8">
        <f t="shared" si="10"/>
        <v>0.43890000000000001</v>
      </c>
      <c r="S99" s="8">
        <f t="shared" si="11"/>
        <v>0.17775450000000001</v>
      </c>
      <c r="T99" s="8"/>
      <c r="U99" s="8">
        <f t="shared" si="12"/>
        <v>1.09852281</v>
      </c>
      <c r="V99" s="8">
        <f t="shared" si="13"/>
        <v>7.2014273099999997</v>
      </c>
      <c r="W99" s="8" t="s">
        <v>151</v>
      </c>
    </row>
    <row r="100" spans="1:23" s="56" customFormat="1" x14ac:dyDescent="0.25">
      <c r="A100" s="33"/>
      <c r="B100" s="34" t="s">
        <v>137</v>
      </c>
      <c r="C100" s="68" t="s">
        <v>24</v>
      </c>
      <c r="D100" s="34" t="s">
        <v>28</v>
      </c>
      <c r="E100" s="35">
        <v>0.2</v>
      </c>
      <c r="F100" s="121">
        <v>0.2</v>
      </c>
      <c r="G100" s="113">
        <v>28</v>
      </c>
      <c r="H100" s="113">
        <v>5.6000000000000005</v>
      </c>
      <c r="I100" s="113"/>
      <c r="J100" s="113"/>
      <c r="K100" s="113"/>
      <c r="L100" s="113"/>
      <c r="M100" s="114">
        <v>5.6000000000000005</v>
      </c>
      <c r="O100" s="8">
        <f t="shared" si="17"/>
        <v>0.28000000000000003</v>
      </c>
      <c r="P100" s="8"/>
      <c r="Q100" s="8">
        <f t="shared" si="9"/>
        <v>0.58800000000000008</v>
      </c>
      <c r="R100" s="8">
        <f t="shared" si="10"/>
        <v>0.51744000000000012</v>
      </c>
      <c r="S100" s="8">
        <f t="shared" si="11"/>
        <v>0.20956320000000001</v>
      </c>
      <c r="T100" s="8"/>
      <c r="U100" s="8">
        <f t="shared" si="12"/>
        <v>1.2951005760000003</v>
      </c>
      <c r="V100" s="8">
        <f t="shared" si="13"/>
        <v>8.4901037760000015</v>
      </c>
      <c r="W100" s="8" t="s">
        <v>151</v>
      </c>
    </row>
    <row r="101" spans="1:23" s="56" customFormat="1" x14ac:dyDescent="0.25">
      <c r="A101" s="33"/>
      <c r="B101" s="34"/>
      <c r="C101" s="97" t="s">
        <v>31</v>
      </c>
      <c r="D101" s="34" t="s">
        <v>19</v>
      </c>
      <c r="E101" s="35">
        <v>1.07</v>
      </c>
      <c r="F101" s="121">
        <v>1.07</v>
      </c>
      <c r="G101" s="113">
        <v>3.2</v>
      </c>
      <c r="H101" s="113">
        <v>3.4240000000000004</v>
      </c>
      <c r="I101" s="113"/>
      <c r="J101" s="113"/>
      <c r="K101" s="113"/>
      <c r="L101" s="113"/>
      <c r="M101" s="114">
        <v>3.4240000000000004</v>
      </c>
      <c r="O101" s="8">
        <f t="shared" si="17"/>
        <v>0.17120000000000002</v>
      </c>
      <c r="P101" s="8"/>
      <c r="Q101" s="8">
        <f t="shared" si="9"/>
        <v>0.35952000000000006</v>
      </c>
      <c r="R101" s="8">
        <f t="shared" si="10"/>
        <v>0.31637759999999998</v>
      </c>
      <c r="S101" s="8">
        <f t="shared" si="11"/>
        <v>0.12813292800000001</v>
      </c>
      <c r="T101" s="8"/>
      <c r="U101" s="8">
        <f t="shared" si="12"/>
        <v>0.79186149504000003</v>
      </c>
      <c r="V101" s="8">
        <f t="shared" si="13"/>
        <v>5.1910920230400004</v>
      </c>
      <c r="W101" s="8" t="s">
        <v>151</v>
      </c>
    </row>
    <row r="102" spans="1:23" x14ac:dyDescent="0.25">
      <c r="A102" s="99" t="s">
        <v>129</v>
      </c>
      <c r="B102" s="78" t="s">
        <v>105</v>
      </c>
      <c r="C102" s="79" t="s">
        <v>128</v>
      </c>
      <c r="D102" s="11" t="s">
        <v>154</v>
      </c>
      <c r="E102" s="11"/>
      <c r="F102" s="119">
        <v>718</v>
      </c>
      <c r="G102" s="113"/>
      <c r="H102" s="113"/>
      <c r="I102" s="113"/>
      <c r="J102" s="113"/>
      <c r="K102" s="113"/>
      <c r="L102" s="113"/>
      <c r="M102" s="114"/>
      <c r="O102" s="8"/>
      <c r="P102" s="8"/>
      <c r="Q102" s="8">
        <f t="shared" si="9"/>
        <v>0</v>
      </c>
      <c r="R102" s="8">
        <f t="shared" si="10"/>
        <v>0</v>
      </c>
      <c r="S102" s="8">
        <f t="shared" si="11"/>
        <v>0</v>
      </c>
      <c r="T102" s="8"/>
      <c r="U102" s="8">
        <f t="shared" si="12"/>
        <v>0</v>
      </c>
      <c r="V102" s="8">
        <f t="shared" si="13"/>
        <v>0</v>
      </c>
      <c r="W102" s="8" t="s">
        <v>150</v>
      </c>
    </row>
    <row r="103" spans="1:23" x14ac:dyDescent="0.25">
      <c r="A103" s="46"/>
      <c r="B103" s="78"/>
      <c r="C103" s="76" t="s">
        <v>14</v>
      </c>
      <c r="D103" s="11" t="s">
        <v>33</v>
      </c>
      <c r="E103" s="13">
        <v>0.27200000000000002</v>
      </c>
      <c r="F103" s="113">
        <v>195.29600000000002</v>
      </c>
      <c r="G103" s="113"/>
      <c r="H103" s="113"/>
      <c r="I103" s="113">
        <v>6</v>
      </c>
      <c r="J103" s="113">
        <v>1171.7760000000001</v>
      </c>
      <c r="K103" s="113"/>
      <c r="L103" s="113"/>
      <c r="M103" s="114">
        <v>1171.7760000000001</v>
      </c>
      <c r="O103" s="8"/>
      <c r="P103" s="8"/>
      <c r="Q103" s="8">
        <f t="shared" si="9"/>
        <v>117.17760000000001</v>
      </c>
      <c r="R103" s="8">
        <f t="shared" si="10"/>
        <v>103.11628800000001</v>
      </c>
      <c r="S103" s="8">
        <f t="shared" si="11"/>
        <v>41.762096639999996</v>
      </c>
      <c r="T103" s="8">
        <f>M103*$T$5</f>
        <v>23.43552</v>
      </c>
      <c r="U103" s="8">
        <f t="shared" si="12"/>
        <v>262.30815083519997</v>
      </c>
      <c r="V103" s="8">
        <f t="shared" si="13"/>
        <v>1719.5756554751999</v>
      </c>
      <c r="W103" s="8" t="s">
        <v>150</v>
      </c>
    </row>
    <row r="104" spans="1:23" x14ac:dyDescent="0.25">
      <c r="A104" s="46"/>
      <c r="B104" s="78"/>
      <c r="C104" s="76" t="s">
        <v>29</v>
      </c>
      <c r="D104" s="11" t="s">
        <v>19</v>
      </c>
      <c r="E104" s="13">
        <v>5.16E-2</v>
      </c>
      <c r="F104" s="113">
        <v>37.0488</v>
      </c>
      <c r="G104" s="113"/>
      <c r="H104" s="113"/>
      <c r="I104" s="113"/>
      <c r="J104" s="113"/>
      <c r="K104" s="113">
        <v>3.2</v>
      </c>
      <c r="L104" s="113">
        <v>118.55616000000001</v>
      </c>
      <c r="M104" s="114">
        <v>118.55616000000001</v>
      </c>
      <c r="O104" s="8"/>
      <c r="P104" s="8"/>
      <c r="Q104" s="8">
        <f t="shared" si="9"/>
        <v>11.855616000000001</v>
      </c>
      <c r="R104" s="8">
        <f t="shared" si="10"/>
        <v>10.43294208</v>
      </c>
      <c r="S104" s="8">
        <f t="shared" si="11"/>
        <v>4.2253415423999998</v>
      </c>
      <c r="T104" s="8"/>
      <c r="U104" s="8">
        <f t="shared" si="12"/>
        <v>26.112610732032</v>
      </c>
      <c r="V104" s="8">
        <f t="shared" si="13"/>
        <v>171.18267035443202</v>
      </c>
      <c r="W104" s="8" t="s">
        <v>150</v>
      </c>
    </row>
    <row r="105" spans="1:23" x14ac:dyDescent="0.25">
      <c r="A105" s="46"/>
      <c r="B105" s="11"/>
      <c r="C105" s="11" t="s">
        <v>30</v>
      </c>
      <c r="D105" s="11"/>
      <c r="E105" s="11"/>
      <c r="F105" s="113"/>
      <c r="G105" s="113"/>
      <c r="H105" s="113"/>
      <c r="I105" s="113"/>
      <c r="J105" s="113"/>
      <c r="K105" s="113"/>
      <c r="L105" s="113"/>
      <c r="M105" s="114"/>
      <c r="O105" s="8"/>
      <c r="P105" s="8"/>
      <c r="Q105" s="8">
        <f t="shared" si="9"/>
        <v>0</v>
      </c>
      <c r="R105" s="8">
        <f t="shared" si="10"/>
        <v>0</v>
      </c>
      <c r="S105" s="8">
        <f t="shared" si="11"/>
        <v>0</v>
      </c>
      <c r="T105" s="8"/>
      <c r="U105" s="8">
        <f t="shared" si="12"/>
        <v>0</v>
      </c>
      <c r="V105" s="8">
        <f t="shared" si="13"/>
        <v>0</v>
      </c>
      <c r="W105" s="8" t="s">
        <v>150</v>
      </c>
    </row>
    <row r="106" spans="1:23" x14ac:dyDescent="0.25">
      <c r="A106" s="46"/>
      <c r="B106" s="11" t="s">
        <v>34</v>
      </c>
      <c r="C106" s="76" t="s">
        <v>106</v>
      </c>
      <c r="D106" s="11" t="s">
        <v>155</v>
      </c>
      <c r="E106" s="47">
        <v>4.3E-3</v>
      </c>
      <c r="F106" s="113">
        <v>3.0874000000000001</v>
      </c>
      <c r="G106" s="113">
        <v>590</v>
      </c>
      <c r="H106" s="113">
        <v>1821.566</v>
      </c>
      <c r="I106" s="113"/>
      <c r="J106" s="113"/>
      <c r="K106" s="113"/>
      <c r="L106" s="113"/>
      <c r="M106" s="114">
        <v>1821.566</v>
      </c>
      <c r="O106" s="8">
        <f t="shared" ref="O106:O108" si="18">M106*$O$5</f>
        <v>91.078300000000013</v>
      </c>
      <c r="P106" s="8"/>
      <c r="Q106" s="8">
        <f t="shared" si="9"/>
        <v>191.26443</v>
      </c>
      <c r="R106" s="8">
        <f t="shared" si="10"/>
        <v>168.31269840000002</v>
      </c>
      <c r="S106" s="8">
        <f t="shared" si="11"/>
        <v>68.166642851999995</v>
      </c>
      <c r="T106" s="8"/>
      <c r="U106" s="8">
        <f t="shared" si="12"/>
        <v>421.26985282536003</v>
      </c>
      <c r="V106" s="8">
        <f t="shared" si="13"/>
        <v>2761.6579240773603</v>
      </c>
      <c r="W106" s="8" t="s">
        <v>151</v>
      </c>
    </row>
    <row r="107" spans="1:23" x14ac:dyDescent="0.25">
      <c r="A107" s="46"/>
      <c r="B107" s="11" t="s">
        <v>107</v>
      </c>
      <c r="C107" s="76" t="s">
        <v>108</v>
      </c>
      <c r="D107" s="11" t="s">
        <v>155</v>
      </c>
      <c r="E107" s="47">
        <v>9.5999999999999992E-3</v>
      </c>
      <c r="F107" s="113">
        <v>6.8927999999999994</v>
      </c>
      <c r="G107" s="113">
        <v>372</v>
      </c>
      <c r="H107" s="113">
        <v>2564.1215999999999</v>
      </c>
      <c r="I107" s="113"/>
      <c r="J107" s="113"/>
      <c r="K107" s="113"/>
      <c r="L107" s="113"/>
      <c r="M107" s="114">
        <v>2564.1215999999999</v>
      </c>
      <c r="O107" s="8">
        <f t="shared" si="18"/>
        <v>128.20608000000001</v>
      </c>
      <c r="P107" s="8"/>
      <c r="Q107" s="8">
        <f t="shared" si="9"/>
        <v>269.23276800000002</v>
      </c>
      <c r="R107" s="8">
        <f t="shared" si="10"/>
        <v>236.92483583999999</v>
      </c>
      <c r="S107" s="8">
        <f t="shared" si="11"/>
        <v>95.954558515199992</v>
      </c>
      <c r="T107" s="8"/>
      <c r="U107" s="8">
        <f t="shared" si="12"/>
        <v>592.99917162393592</v>
      </c>
      <c r="V107" s="8">
        <f t="shared" si="13"/>
        <v>3887.4390139791358</v>
      </c>
      <c r="W107" s="8" t="s">
        <v>151</v>
      </c>
    </row>
    <row r="108" spans="1:23" ht="15" thickBot="1" x14ac:dyDescent="0.3">
      <c r="A108" s="46"/>
      <c r="B108" s="78"/>
      <c r="C108" s="76" t="s">
        <v>31</v>
      </c>
      <c r="D108" s="11" t="s">
        <v>19</v>
      </c>
      <c r="E108" s="47">
        <v>4.8999999999999998E-3</v>
      </c>
      <c r="F108" s="113">
        <v>3.5181999999999998</v>
      </c>
      <c r="G108" s="113">
        <v>3.2</v>
      </c>
      <c r="H108" s="113">
        <v>11.258240000000001</v>
      </c>
      <c r="I108" s="113"/>
      <c r="J108" s="113"/>
      <c r="K108" s="113"/>
      <c r="L108" s="113"/>
      <c r="M108" s="114">
        <v>11.258240000000001</v>
      </c>
      <c r="O108" s="8">
        <f t="shared" si="18"/>
        <v>0.56291200000000008</v>
      </c>
      <c r="P108" s="8"/>
      <c r="Q108" s="8">
        <f t="shared" si="9"/>
        <v>1.1821152000000001</v>
      </c>
      <c r="R108" s="8">
        <f t="shared" si="10"/>
        <v>1.0402613760000001</v>
      </c>
      <c r="S108" s="8">
        <f t="shared" si="11"/>
        <v>0.42130585728000003</v>
      </c>
      <c r="T108" s="8"/>
      <c r="U108" s="8">
        <f t="shared" si="12"/>
        <v>2.6036701979904002</v>
      </c>
      <c r="V108" s="8">
        <f t="shared" si="13"/>
        <v>17.0685046312704</v>
      </c>
      <c r="W108" s="8" t="s">
        <v>151</v>
      </c>
    </row>
    <row r="109" spans="1:23" ht="15" thickBot="1" x14ac:dyDescent="0.3">
      <c r="A109" s="57"/>
      <c r="B109" s="58"/>
      <c r="C109" s="100" t="s">
        <v>35</v>
      </c>
      <c r="D109" s="58"/>
      <c r="E109" s="59"/>
      <c r="F109" s="123"/>
      <c r="G109" s="123"/>
      <c r="H109" s="124">
        <f>SUM(H8:H108)</f>
        <v>22239.862013910511</v>
      </c>
      <c r="I109" s="123"/>
      <c r="J109" s="124">
        <f>SUM(J8:J108)</f>
        <v>5721.9656479999994</v>
      </c>
      <c r="K109" s="123"/>
      <c r="L109" s="124">
        <f>SUM(L8:L108)</f>
        <v>10749.25820615</v>
      </c>
      <c r="M109" s="124">
        <f>SUM(M8:M108)</f>
        <v>38711.085868060509</v>
      </c>
      <c r="O109" s="124">
        <f t="shared" ref="O109:V109" si="19">SUM(O8:O108)</f>
        <v>1111.9931006955258</v>
      </c>
      <c r="P109" s="124">
        <f t="shared" si="19"/>
        <v>0</v>
      </c>
      <c r="Q109" s="124">
        <f t="shared" si="19"/>
        <v>3982.3078968756045</v>
      </c>
      <c r="R109" s="124">
        <f t="shared" si="19"/>
        <v>3504.4309492505299</v>
      </c>
      <c r="S109" s="124">
        <f t="shared" si="19"/>
        <v>1419.2945344464654</v>
      </c>
      <c r="T109" s="124">
        <f>SUM(T8:T108)</f>
        <v>114.43931296000001</v>
      </c>
      <c r="U109" s="124">
        <f t="shared" si="19"/>
        <v>8791.839299211957</v>
      </c>
      <c r="V109" s="124">
        <f t="shared" si="19"/>
        <v>57635.390961500583</v>
      </c>
    </row>
    <row r="110" spans="1:23" ht="15" thickBot="1" x14ac:dyDescent="0.3">
      <c r="A110" s="60"/>
      <c r="B110" s="62"/>
      <c r="C110" s="101" t="s">
        <v>36</v>
      </c>
      <c r="D110" s="61">
        <v>0.05</v>
      </c>
      <c r="E110" s="62"/>
      <c r="F110" s="125"/>
      <c r="G110" s="125"/>
      <c r="H110" s="126">
        <f>H109*D110</f>
        <v>1111.9931006955255</v>
      </c>
      <c r="I110" s="125"/>
      <c r="J110" s="125"/>
      <c r="K110" s="125"/>
      <c r="L110" s="125"/>
      <c r="M110" s="127">
        <f>H110</f>
        <v>1111.9931006955255</v>
      </c>
      <c r="O110" s="131">
        <f>O109-M110</f>
        <v>0</v>
      </c>
      <c r="P110" s="131"/>
      <c r="Q110" s="131">
        <f>Q109-M112</f>
        <v>0</v>
      </c>
      <c r="R110" s="131">
        <f>R109-M114</f>
        <v>0</v>
      </c>
      <c r="S110" s="131">
        <f>S109-M116</f>
        <v>0</v>
      </c>
      <c r="T110" s="131">
        <f>T109-M118</f>
        <v>0</v>
      </c>
      <c r="U110" s="131">
        <f>U109-M120</f>
        <v>0</v>
      </c>
      <c r="V110" s="131">
        <f>V109-M121</f>
        <v>0</v>
      </c>
    </row>
    <row r="111" spans="1:23" ht="15" thickBot="1" x14ac:dyDescent="0.3">
      <c r="A111" s="60"/>
      <c r="B111" s="26"/>
      <c r="C111" s="102" t="s">
        <v>37</v>
      </c>
      <c r="D111" s="62"/>
      <c r="E111" s="62"/>
      <c r="F111" s="125"/>
      <c r="G111" s="125"/>
      <c r="H111" s="125"/>
      <c r="I111" s="125"/>
      <c r="J111" s="125"/>
      <c r="K111" s="125"/>
      <c r="L111" s="125"/>
      <c r="M111" s="128">
        <f>M110+M109</f>
        <v>39823.078968756032</v>
      </c>
    </row>
    <row r="112" spans="1:23" ht="15" thickBot="1" x14ac:dyDescent="0.3">
      <c r="A112" s="63"/>
      <c r="B112" s="103"/>
      <c r="C112" s="104" t="s">
        <v>38</v>
      </c>
      <c r="D112" s="61">
        <v>0.1</v>
      </c>
      <c r="E112" s="64"/>
      <c r="F112" s="129"/>
      <c r="G112" s="129"/>
      <c r="H112" s="129"/>
      <c r="I112" s="129"/>
      <c r="J112" s="129"/>
      <c r="K112" s="129"/>
      <c r="L112" s="129"/>
      <c r="M112" s="130">
        <f>M111*D112</f>
        <v>3982.3078968756035</v>
      </c>
    </row>
    <row r="113" spans="1:13" ht="15" thickBot="1" x14ac:dyDescent="0.3">
      <c r="A113" s="60"/>
      <c r="B113" s="26"/>
      <c r="C113" s="102" t="s">
        <v>37</v>
      </c>
      <c r="D113" s="62"/>
      <c r="E113" s="62"/>
      <c r="F113" s="125"/>
      <c r="G113" s="125"/>
      <c r="H113" s="125"/>
      <c r="I113" s="125"/>
      <c r="J113" s="125"/>
      <c r="K113" s="125"/>
      <c r="L113" s="125"/>
      <c r="M113" s="128">
        <f>M112+M111</f>
        <v>43805.386865631634</v>
      </c>
    </row>
    <row r="114" spans="1:13" ht="15" thickBot="1" x14ac:dyDescent="0.3">
      <c r="A114" s="63"/>
      <c r="B114" s="103"/>
      <c r="C114" s="104" t="s">
        <v>39</v>
      </c>
      <c r="D114" s="61">
        <v>0.08</v>
      </c>
      <c r="E114" s="64"/>
      <c r="F114" s="129"/>
      <c r="G114" s="129"/>
      <c r="H114" s="129"/>
      <c r="I114" s="129"/>
      <c r="J114" s="129"/>
      <c r="K114" s="129"/>
      <c r="L114" s="129"/>
      <c r="M114" s="130">
        <f>M113*D114</f>
        <v>3504.4309492505308</v>
      </c>
    </row>
    <row r="115" spans="1:13" ht="15" thickBot="1" x14ac:dyDescent="0.3">
      <c r="A115" s="60"/>
      <c r="B115" s="26"/>
      <c r="C115" s="102" t="s">
        <v>37</v>
      </c>
      <c r="D115" s="62"/>
      <c r="E115" s="62"/>
      <c r="F115" s="125"/>
      <c r="G115" s="125"/>
      <c r="H115" s="125"/>
      <c r="I115" s="125"/>
      <c r="J115" s="125"/>
      <c r="K115" s="125"/>
      <c r="L115" s="125"/>
      <c r="M115" s="128">
        <f>M114+M113</f>
        <v>47309.817814882161</v>
      </c>
    </row>
    <row r="116" spans="1:13" ht="15" thickBot="1" x14ac:dyDescent="0.3">
      <c r="A116" s="63"/>
      <c r="B116" s="103"/>
      <c r="C116" s="105" t="s">
        <v>140</v>
      </c>
      <c r="D116" s="61">
        <v>0.03</v>
      </c>
      <c r="E116" s="64"/>
      <c r="F116" s="129"/>
      <c r="G116" s="129"/>
      <c r="H116" s="129"/>
      <c r="I116" s="129"/>
      <c r="J116" s="129"/>
      <c r="K116" s="129"/>
      <c r="L116" s="129"/>
      <c r="M116" s="130">
        <f>M115*D116</f>
        <v>1419.2945344464647</v>
      </c>
    </row>
    <row r="117" spans="1:13" ht="15" thickBot="1" x14ac:dyDescent="0.3">
      <c r="A117" s="60"/>
      <c r="B117" s="26"/>
      <c r="C117" s="106" t="s">
        <v>11</v>
      </c>
      <c r="D117" s="62"/>
      <c r="E117" s="62"/>
      <c r="F117" s="125"/>
      <c r="G117" s="125"/>
      <c r="H117" s="125"/>
      <c r="I117" s="125"/>
      <c r="J117" s="125"/>
      <c r="K117" s="125"/>
      <c r="L117" s="125"/>
      <c r="M117" s="128">
        <f>M116+M115</f>
        <v>48729.112349328629</v>
      </c>
    </row>
    <row r="118" spans="1:13" ht="15" thickBot="1" x14ac:dyDescent="0.3">
      <c r="A118" s="63"/>
      <c r="B118" s="103"/>
      <c r="C118" s="104" t="s">
        <v>141</v>
      </c>
      <c r="D118" s="61">
        <v>0.02</v>
      </c>
      <c r="E118" s="64"/>
      <c r="F118" s="129"/>
      <c r="G118" s="129"/>
      <c r="H118" s="129"/>
      <c r="I118" s="129"/>
      <c r="J118" s="129"/>
      <c r="K118" s="129"/>
      <c r="L118" s="129"/>
      <c r="M118" s="130">
        <f>J109*D118</f>
        <v>114.43931296</v>
      </c>
    </row>
    <row r="119" spans="1:13" ht="15" thickBot="1" x14ac:dyDescent="0.3">
      <c r="A119" s="60"/>
      <c r="B119" s="26"/>
      <c r="C119" s="106" t="s">
        <v>37</v>
      </c>
      <c r="D119" s="62"/>
      <c r="E119" s="62"/>
      <c r="F119" s="125"/>
      <c r="G119" s="125"/>
      <c r="H119" s="125"/>
      <c r="I119" s="125"/>
      <c r="J119" s="125"/>
      <c r="K119" s="125"/>
      <c r="L119" s="125"/>
      <c r="M119" s="128">
        <f>M118+M117</f>
        <v>48843.551662288628</v>
      </c>
    </row>
    <row r="120" spans="1:13" ht="15" thickBot="1" x14ac:dyDescent="0.3">
      <c r="A120" s="63"/>
      <c r="B120" s="103"/>
      <c r="C120" s="107" t="s">
        <v>142</v>
      </c>
      <c r="D120" s="61">
        <v>0.18</v>
      </c>
      <c r="E120" s="64"/>
      <c r="F120" s="129"/>
      <c r="G120" s="129"/>
      <c r="H120" s="129"/>
      <c r="I120" s="129"/>
      <c r="J120" s="129"/>
      <c r="K120" s="129"/>
      <c r="L120" s="129"/>
      <c r="M120" s="130">
        <f>M119*D120</f>
        <v>8791.8392992119534</v>
      </c>
    </row>
    <row r="121" spans="1:13" ht="15" thickBot="1" x14ac:dyDescent="0.3">
      <c r="A121" s="60"/>
      <c r="B121" s="26"/>
      <c r="C121" s="108" t="s">
        <v>41</v>
      </c>
      <c r="D121" s="62"/>
      <c r="E121" s="62"/>
      <c r="F121" s="125"/>
      <c r="G121" s="125"/>
      <c r="H121" s="125"/>
      <c r="I121" s="125"/>
      <c r="J121" s="125"/>
      <c r="K121" s="125"/>
      <c r="L121" s="125"/>
      <c r="M121" s="128">
        <f>M120+M119</f>
        <v>57635.390961500583</v>
      </c>
    </row>
    <row r="137" spans="6:6" x14ac:dyDescent="0.25">
      <c r="F137" s="18">
        <f>3*1</f>
        <v>3</v>
      </c>
    </row>
  </sheetData>
  <autoFilter ref="A7:W121"/>
  <mergeCells count="9">
    <mergeCell ref="I5:J5"/>
    <mergeCell ref="K5:L5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6" orientation="landscape" r:id="rId1"/>
  <headerFooter alignWithMargins="0"/>
  <ignoredErrors>
    <ignoredError sqref="O8:W8 O12:V12 O9:V11 O25:V25 O13:V24 O38:V40 O26:V37 O45:V45 O41:V44 O50:V50 O46:V49 O55:V55 O51:V54 O60:V61 O56:V59 O66:V67 O62:V65 O71:V71 O68:V70 O76:V81 O72:V75 O86:V87 O82:V85 O91:V95 O88:V90 O99:V101 O96:V98 O106:V108 O102:V105 O109:V109" unlockedFormula="1"/>
    <ignoredError sqref="M3" formulaRange="1"/>
    <ignoredError sqref="H109:M109" formulaRange="1" unlockedFormula="1"/>
    <ignoredError sqref="M112:M1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S142"/>
  <sheetViews>
    <sheetView showGridLines="0" tabSelected="1" zoomScale="80" zoomScaleNormal="80" workbookViewId="0">
      <pane xSplit="2" ySplit="7" topLeftCell="C8" activePane="bottomRight" state="frozen"/>
      <selection pane="topRight" activeCell="D1" sqref="D1"/>
      <selection pane="bottomLeft" activeCell="A8" sqref="A8"/>
      <selection pane="bottomRight"/>
    </sheetView>
  </sheetViews>
  <sheetFormatPr defaultRowHeight="14.25" x14ac:dyDescent="0.25"/>
  <cols>
    <col min="1" max="1" width="4.7109375" style="18" customWidth="1"/>
    <col min="2" max="2" width="51.7109375" style="18" customWidth="1"/>
    <col min="3" max="3" width="8.5703125" style="18" customWidth="1"/>
    <col min="4" max="4" width="12.5703125" style="18" bestFit="1" customWidth="1"/>
    <col min="5" max="5" width="11.28515625" style="18" customWidth="1"/>
    <col min="6" max="6" width="12.140625" style="18" customWidth="1"/>
    <col min="7" max="7" width="10.42578125" style="18" customWidth="1"/>
    <col min="8" max="8" width="11.140625" style="18" customWidth="1"/>
    <col min="9" max="9" width="10.28515625" style="18" customWidth="1"/>
    <col min="10" max="10" width="11" style="18" customWidth="1"/>
    <col min="11" max="11" width="14.85546875" style="18" customWidth="1"/>
    <col min="12" max="12" width="31.42578125" style="18" bestFit="1" customWidth="1"/>
    <col min="13" max="16384" width="9.140625" style="18"/>
  </cols>
  <sheetData>
    <row r="1" spans="1:13" x14ac:dyDescent="0.25">
      <c r="A1" s="19" t="s">
        <v>138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x14ac:dyDescent="0.25">
      <c r="A2" s="19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3" ht="15" thickBot="1" x14ac:dyDescent="0.3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"/>
      <c r="L3" s="1"/>
    </row>
    <row r="4" spans="1:13" ht="15" thickBot="1" x14ac:dyDescent="0.3">
      <c r="B4" s="20"/>
      <c r="C4" s="20"/>
      <c r="D4" s="20"/>
      <c r="E4" s="20"/>
      <c r="F4" s="20"/>
      <c r="G4" s="20"/>
      <c r="H4" s="20"/>
      <c r="I4" s="20"/>
      <c r="J4" s="20"/>
      <c r="K4" s="20"/>
      <c r="L4" s="3"/>
    </row>
    <row r="5" spans="1:13" ht="15" customHeight="1" thickBot="1" x14ac:dyDescent="0.3">
      <c r="A5" s="136" t="s">
        <v>0</v>
      </c>
      <c r="B5" s="135" t="s">
        <v>2</v>
      </c>
      <c r="C5" s="135" t="s">
        <v>3</v>
      </c>
      <c r="D5" s="135" t="s">
        <v>5</v>
      </c>
      <c r="E5" s="134" t="s">
        <v>6</v>
      </c>
      <c r="F5" s="134"/>
      <c r="G5" s="134" t="s">
        <v>7</v>
      </c>
      <c r="H5" s="134"/>
      <c r="I5" s="135" t="s">
        <v>8</v>
      </c>
      <c r="J5" s="135"/>
      <c r="K5" s="23" t="s">
        <v>9</v>
      </c>
      <c r="L5" s="4"/>
    </row>
    <row r="6" spans="1:13" ht="15" thickBot="1" x14ac:dyDescent="0.3">
      <c r="A6" s="137"/>
      <c r="B6" s="140"/>
      <c r="C6" s="140"/>
      <c r="D6" s="140"/>
      <c r="E6" s="9" t="s">
        <v>10</v>
      </c>
      <c r="F6" s="10" t="s">
        <v>11</v>
      </c>
      <c r="G6" s="9" t="s">
        <v>10</v>
      </c>
      <c r="H6" s="10" t="s">
        <v>11</v>
      </c>
      <c r="I6" s="9" t="s">
        <v>10</v>
      </c>
      <c r="J6" s="10" t="s">
        <v>12</v>
      </c>
      <c r="K6" s="24" t="s">
        <v>13</v>
      </c>
      <c r="L6" s="6"/>
      <c r="M6" s="20"/>
    </row>
    <row r="7" spans="1:13" ht="15" thickBot="1" x14ac:dyDescent="0.3">
      <c r="A7" s="25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</row>
    <row r="8" spans="1:13" s="31" customFormat="1" x14ac:dyDescent="0.25">
      <c r="A8" s="28">
        <v>1</v>
      </c>
      <c r="B8" s="66" t="s">
        <v>117</v>
      </c>
      <c r="C8" s="29" t="s">
        <v>32</v>
      </c>
      <c r="D8" s="109">
        <v>220</v>
      </c>
      <c r="E8" s="110"/>
      <c r="F8" s="110"/>
      <c r="G8" s="110"/>
      <c r="H8" s="110"/>
      <c r="I8" s="110"/>
      <c r="J8" s="110"/>
      <c r="K8" s="111"/>
      <c r="L8" s="8" t="s">
        <v>150</v>
      </c>
    </row>
    <row r="9" spans="1:13" s="31" customFormat="1" x14ac:dyDescent="0.25">
      <c r="A9" s="28"/>
      <c r="B9" s="67" t="s">
        <v>14</v>
      </c>
      <c r="C9" s="29" t="s">
        <v>15</v>
      </c>
      <c r="D9" s="112">
        <v>16.940000000000001</v>
      </c>
      <c r="E9" s="112"/>
      <c r="F9" s="112"/>
      <c r="G9" s="112"/>
      <c r="H9" s="112"/>
      <c r="I9" s="110"/>
      <c r="J9" s="110"/>
      <c r="K9" s="111"/>
      <c r="L9" s="8" t="s">
        <v>150</v>
      </c>
    </row>
    <row r="10" spans="1:13" s="31" customFormat="1" x14ac:dyDescent="0.25">
      <c r="A10" s="28"/>
      <c r="B10" s="67" t="s">
        <v>99</v>
      </c>
      <c r="C10" s="29" t="s">
        <v>92</v>
      </c>
      <c r="D10" s="112">
        <v>42.679999999999993</v>
      </c>
      <c r="E10" s="112"/>
      <c r="F10" s="112"/>
      <c r="G10" s="112"/>
      <c r="H10" s="112"/>
      <c r="I10" s="110"/>
      <c r="J10" s="110"/>
      <c r="K10" s="111"/>
      <c r="L10" s="8" t="s">
        <v>150</v>
      </c>
    </row>
    <row r="11" spans="1:13" s="36" customFormat="1" x14ac:dyDescent="0.25">
      <c r="A11" s="33"/>
      <c r="B11" s="68" t="s">
        <v>29</v>
      </c>
      <c r="C11" s="34" t="s">
        <v>19</v>
      </c>
      <c r="D11" s="113">
        <v>14.014000000000001</v>
      </c>
      <c r="E11" s="113"/>
      <c r="F11" s="113"/>
      <c r="G11" s="113"/>
      <c r="H11" s="113"/>
      <c r="I11" s="113"/>
      <c r="J11" s="113"/>
      <c r="K11" s="114"/>
      <c r="L11" s="8" t="s">
        <v>150</v>
      </c>
    </row>
    <row r="12" spans="1:13" s="36" customFormat="1" x14ac:dyDescent="0.25">
      <c r="A12" s="33"/>
      <c r="B12" s="68" t="s">
        <v>31</v>
      </c>
      <c r="C12" s="34" t="s">
        <v>19</v>
      </c>
      <c r="D12" s="113">
        <v>3.9159999999999999</v>
      </c>
      <c r="E12" s="113"/>
      <c r="F12" s="113"/>
      <c r="G12" s="113"/>
      <c r="H12" s="113"/>
      <c r="I12" s="113"/>
      <c r="J12" s="113"/>
      <c r="K12" s="111"/>
      <c r="L12" s="8" t="s">
        <v>151</v>
      </c>
    </row>
    <row r="13" spans="1:13" s="31" customFormat="1" ht="15.75" x14ac:dyDescent="0.25">
      <c r="A13" s="28">
        <v>2</v>
      </c>
      <c r="B13" s="66" t="s">
        <v>75</v>
      </c>
      <c r="C13" s="29" t="s">
        <v>156</v>
      </c>
      <c r="D13" s="109">
        <v>15.14</v>
      </c>
      <c r="E13" s="110"/>
      <c r="F13" s="110"/>
      <c r="G13" s="110"/>
      <c r="H13" s="110"/>
      <c r="I13" s="110"/>
      <c r="J13" s="110"/>
      <c r="K13" s="111"/>
      <c r="L13" s="8" t="s">
        <v>150</v>
      </c>
    </row>
    <row r="14" spans="1:13" s="31" customFormat="1" x14ac:dyDescent="0.25">
      <c r="A14" s="28"/>
      <c r="B14" s="67" t="s">
        <v>14</v>
      </c>
      <c r="C14" s="29" t="s">
        <v>15</v>
      </c>
      <c r="D14" s="110">
        <v>24.224000000000004</v>
      </c>
      <c r="E14" s="110"/>
      <c r="F14" s="110"/>
      <c r="G14" s="110"/>
      <c r="H14" s="110"/>
      <c r="I14" s="110"/>
      <c r="J14" s="110"/>
      <c r="K14" s="111"/>
      <c r="L14" s="8" t="s">
        <v>150</v>
      </c>
    </row>
    <row r="15" spans="1:13" s="31" customFormat="1" x14ac:dyDescent="0.25">
      <c r="A15" s="28"/>
      <c r="B15" s="67" t="s">
        <v>77</v>
      </c>
      <c r="C15" s="29" t="s">
        <v>17</v>
      </c>
      <c r="D15" s="110">
        <v>0.28917399999999999</v>
      </c>
      <c r="E15" s="110"/>
      <c r="F15" s="110"/>
      <c r="G15" s="110"/>
      <c r="H15" s="110"/>
      <c r="I15" s="110"/>
      <c r="J15" s="110"/>
      <c r="K15" s="111"/>
      <c r="L15" s="8" t="s">
        <v>150</v>
      </c>
    </row>
    <row r="16" spans="1:13" s="31" customFormat="1" x14ac:dyDescent="0.25">
      <c r="A16" s="28"/>
      <c r="B16" s="67" t="s">
        <v>79</v>
      </c>
      <c r="C16" s="29" t="s">
        <v>17</v>
      </c>
      <c r="D16" s="110">
        <v>11.733500000000001</v>
      </c>
      <c r="E16" s="110"/>
      <c r="F16" s="110"/>
      <c r="G16" s="110"/>
      <c r="H16" s="110"/>
      <c r="I16" s="110"/>
      <c r="J16" s="110"/>
      <c r="K16" s="111"/>
      <c r="L16" s="8" t="s">
        <v>150</v>
      </c>
    </row>
    <row r="17" spans="1:12" s="31" customFormat="1" ht="15.75" x14ac:dyDescent="0.25">
      <c r="A17" s="28"/>
      <c r="B17" s="67" t="s">
        <v>157</v>
      </c>
      <c r="C17" s="29" t="s">
        <v>17</v>
      </c>
      <c r="D17" s="110">
        <v>5.8667500000000006</v>
      </c>
      <c r="E17" s="110"/>
      <c r="F17" s="110"/>
      <c r="G17" s="110"/>
      <c r="H17" s="110"/>
      <c r="I17" s="110"/>
      <c r="J17" s="110"/>
      <c r="K17" s="111"/>
      <c r="L17" s="8" t="s">
        <v>150</v>
      </c>
    </row>
    <row r="18" spans="1:12" s="42" customFormat="1" ht="15.75" x14ac:dyDescent="0.25">
      <c r="A18" s="69">
        <v>3</v>
      </c>
      <c r="B18" s="71" t="s">
        <v>81</v>
      </c>
      <c r="C18" s="41" t="s">
        <v>156</v>
      </c>
      <c r="D18" s="109">
        <v>15.14</v>
      </c>
      <c r="E18" s="115"/>
      <c r="F18" s="115"/>
      <c r="G18" s="115"/>
      <c r="H18" s="115"/>
      <c r="I18" s="115"/>
      <c r="J18" s="115"/>
      <c r="K18" s="111"/>
      <c r="L18" s="8" t="s">
        <v>150</v>
      </c>
    </row>
    <row r="19" spans="1:12" s="42" customFormat="1" ht="15.75" x14ac:dyDescent="0.25">
      <c r="A19" s="43"/>
      <c r="B19" s="73" t="s">
        <v>158</v>
      </c>
      <c r="C19" s="41" t="s">
        <v>17</v>
      </c>
      <c r="D19" s="110">
        <v>0.37850000000000006</v>
      </c>
      <c r="E19" s="110"/>
      <c r="F19" s="110"/>
      <c r="G19" s="110"/>
      <c r="H19" s="110"/>
      <c r="I19" s="110"/>
      <c r="J19" s="110"/>
      <c r="K19" s="111"/>
      <c r="L19" s="8" t="s">
        <v>150</v>
      </c>
    </row>
    <row r="20" spans="1:12" s="42" customFormat="1" x14ac:dyDescent="0.25">
      <c r="A20" s="69"/>
      <c r="B20" s="73" t="s">
        <v>118</v>
      </c>
      <c r="C20" s="41" t="s">
        <v>20</v>
      </c>
      <c r="D20" s="110">
        <v>30.28</v>
      </c>
      <c r="E20" s="110"/>
      <c r="F20" s="110"/>
      <c r="G20" s="110"/>
      <c r="H20" s="110"/>
      <c r="I20" s="113"/>
      <c r="J20" s="110"/>
      <c r="K20" s="111"/>
      <c r="L20" s="8" t="s">
        <v>150</v>
      </c>
    </row>
    <row r="21" spans="1:12" ht="15.75" x14ac:dyDescent="0.25">
      <c r="A21" s="44">
        <v>4</v>
      </c>
      <c r="B21" s="75" t="s">
        <v>50</v>
      </c>
      <c r="C21" s="45" t="s">
        <v>156</v>
      </c>
      <c r="D21" s="116">
        <v>339</v>
      </c>
      <c r="E21" s="117"/>
      <c r="F21" s="117"/>
      <c r="G21" s="117"/>
      <c r="H21" s="117"/>
      <c r="I21" s="117"/>
      <c r="J21" s="117"/>
      <c r="K21" s="118"/>
      <c r="L21" s="8" t="s">
        <v>150</v>
      </c>
    </row>
    <row r="22" spans="1:12" x14ac:dyDescent="0.25">
      <c r="A22" s="46"/>
      <c r="B22" s="76" t="s">
        <v>14</v>
      </c>
      <c r="C22" s="11" t="s">
        <v>15</v>
      </c>
      <c r="D22" s="113">
        <v>9.1530000000000005</v>
      </c>
      <c r="E22" s="113"/>
      <c r="F22" s="113"/>
      <c r="G22" s="113"/>
      <c r="H22" s="113"/>
      <c r="I22" s="113"/>
      <c r="J22" s="113"/>
      <c r="K22" s="114"/>
      <c r="L22" s="8" t="s">
        <v>150</v>
      </c>
    </row>
    <row r="23" spans="1:12" x14ac:dyDescent="0.25">
      <c r="A23" s="46"/>
      <c r="B23" s="76" t="s">
        <v>16</v>
      </c>
      <c r="C23" s="11" t="s">
        <v>17</v>
      </c>
      <c r="D23" s="113">
        <v>20.509499999999999</v>
      </c>
      <c r="E23" s="113"/>
      <c r="F23" s="113"/>
      <c r="G23" s="113"/>
      <c r="H23" s="113"/>
      <c r="I23" s="110"/>
      <c r="J23" s="113"/>
      <c r="K23" s="114"/>
      <c r="L23" s="8" t="s">
        <v>150</v>
      </c>
    </row>
    <row r="24" spans="1:12" x14ac:dyDescent="0.25">
      <c r="A24" s="46"/>
      <c r="B24" s="76" t="s">
        <v>18</v>
      </c>
      <c r="C24" s="11" t="s">
        <v>19</v>
      </c>
      <c r="D24" s="113">
        <v>0.74919000000000002</v>
      </c>
      <c r="E24" s="113"/>
      <c r="F24" s="113"/>
      <c r="G24" s="113"/>
      <c r="H24" s="113"/>
      <c r="I24" s="113"/>
      <c r="J24" s="113"/>
      <c r="K24" s="114"/>
      <c r="L24" s="8" t="s">
        <v>150</v>
      </c>
    </row>
    <row r="25" spans="1:12" ht="15.75" x14ac:dyDescent="0.25">
      <c r="A25" s="46"/>
      <c r="B25" s="76" t="s">
        <v>162</v>
      </c>
      <c r="C25" s="11" t="s">
        <v>156</v>
      </c>
      <c r="D25" s="113">
        <v>2.0339999999999997E-2</v>
      </c>
      <c r="E25" s="113"/>
      <c r="F25" s="113"/>
      <c r="G25" s="113"/>
      <c r="H25" s="113"/>
      <c r="I25" s="113"/>
      <c r="J25" s="113"/>
      <c r="K25" s="114"/>
      <c r="L25" s="8" t="s">
        <v>151</v>
      </c>
    </row>
    <row r="26" spans="1:12" ht="15.75" x14ac:dyDescent="0.25">
      <c r="A26" s="46">
        <v>5</v>
      </c>
      <c r="B26" s="66" t="s">
        <v>51</v>
      </c>
      <c r="C26" s="11" t="s">
        <v>156</v>
      </c>
      <c r="D26" s="109">
        <v>25.439999999999998</v>
      </c>
      <c r="E26" s="113"/>
      <c r="F26" s="113"/>
      <c r="G26" s="113"/>
      <c r="H26" s="113"/>
      <c r="I26" s="113"/>
      <c r="J26" s="113"/>
      <c r="K26" s="114"/>
      <c r="L26" s="8" t="s">
        <v>150</v>
      </c>
    </row>
    <row r="27" spans="1:12" x14ac:dyDescent="0.25">
      <c r="A27" s="46"/>
      <c r="B27" s="76" t="s">
        <v>14</v>
      </c>
      <c r="C27" s="11" t="s">
        <v>15</v>
      </c>
      <c r="D27" s="113">
        <v>127.28904</v>
      </c>
      <c r="E27" s="113"/>
      <c r="F27" s="113"/>
      <c r="G27" s="113"/>
      <c r="H27" s="113"/>
      <c r="I27" s="113"/>
      <c r="J27" s="113"/>
      <c r="K27" s="114"/>
      <c r="L27" s="8" t="s">
        <v>150</v>
      </c>
    </row>
    <row r="28" spans="1:12" ht="15.75" x14ac:dyDescent="0.25">
      <c r="A28" s="46">
        <v>6</v>
      </c>
      <c r="B28" s="66" t="s">
        <v>85</v>
      </c>
      <c r="C28" s="11" t="s">
        <v>156</v>
      </c>
      <c r="D28" s="109">
        <v>59.359999999999992</v>
      </c>
      <c r="E28" s="113"/>
      <c r="F28" s="113"/>
      <c r="G28" s="113"/>
      <c r="H28" s="113"/>
      <c r="I28" s="113"/>
      <c r="J28" s="113"/>
      <c r="K28" s="114"/>
      <c r="L28" s="8" t="s">
        <v>150</v>
      </c>
    </row>
    <row r="29" spans="1:12" x14ac:dyDescent="0.25">
      <c r="A29" s="46"/>
      <c r="B29" s="76" t="s">
        <v>14</v>
      </c>
      <c r="C29" s="11" t="s">
        <v>15</v>
      </c>
      <c r="D29" s="113">
        <v>235.65919999999997</v>
      </c>
      <c r="E29" s="113"/>
      <c r="F29" s="113"/>
      <c r="G29" s="113"/>
      <c r="H29" s="113"/>
      <c r="I29" s="113"/>
      <c r="J29" s="113"/>
      <c r="K29" s="114"/>
      <c r="L29" s="8" t="s">
        <v>150</v>
      </c>
    </row>
    <row r="30" spans="1:12" s="42" customFormat="1" ht="15.75" x14ac:dyDescent="0.25">
      <c r="A30" s="69">
        <v>7</v>
      </c>
      <c r="B30" s="71" t="s">
        <v>87</v>
      </c>
      <c r="C30" s="41" t="s">
        <v>156</v>
      </c>
      <c r="D30" s="109">
        <v>59.359999999999992</v>
      </c>
      <c r="E30" s="115"/>
      <c r="F30" s="115"/>
      <c r="G30" s="115"/>
      <c r="H30" s="115"/>
      <c r="I30" s="115"/>
      <c r="J30" s="115"/>
      <c r="K30" s="111"/>
      <c r="L30" s="8" t="s">
        <v>150</v>
      </c>
    </row>
    <row r="31" spans="1:12" s="42" customFormat="1" ht="15.75" x14ac:dyDescent="0.25">
      <c r="A31" s="43"/>
      <c r="B31" s="73" t="s">
        <v>158</v>
      </c>
      <c r="C31" s="41" t="s">
        <v>17</v>
      </c>
      <c r="D31" s="110">
        <v>1.484</v>
      </c>
      <c r="E31" s="110"/>
      <c r="F31" s="110"/>
      <c r="G31" s="110"/>
      <c r="H31" s="110"/>
      <c r="I31" s="110"/>
      <c r="J31" s="110"/>
      <c r="K31" s="111"/>
      <c r="L31" s="8" t="s">
        <v>150</v>
      </c>
    </row>
    <row r="32" spans="1:12" x14ac:dyDescent="0.25">
      <c r="A32" s="46">
        <v>8</v>
      </c>
      <c r="B32" s="66" t="s">
        <v>119</v>
      </c>
      <c r="C32" s="11" t="s">
        <v>20</v>
      </c>
      <c r="D32" s="109">
        <v>826.41</v>
      </c>
      <c r="E32" s="113"/>
      <c r="F32" s="113"/>
      <c r="G32" s="113"/>
      <c r="H32" s="113"/>
      <c r="I32" s="113"/>
      <c r="J32" s="113"/>
      <c r="K32" s="114"/>
      <c r="L32" s="8" t="s">
        <v>150</v>
      </c>
    </row>
    <row r="33" spans="1:227" s="16" customFormat="1" x14ac:dyDescent="0.25">
      <c r="A33" s="77"/>
      <c r="B33" s="76" t="s">
        <v>118</v>
      </c>
      <c r="C33" s="11" t="s">
        <v>20</v>
      </c>
      <c r="D33" s="113">
        <v>826.41</v>
      </c>
      <c r="E33" s="113"/>
      <c r="F33" s="113"/>
      <c r="G33" s="113"/>
      <c r="H33" s="113"/>
      <c r="I33" s="113"/>
      <c r="J33" s="113"/>
      <c r="K33" s="114"/>
      <c r="L33" s="8" t="s">
        <v>150</v>
      </c>
    </row>
    <row r="34" spans="1:227" ht="15.75" x14ac:dyDescent="0.25">
      <c r="A34" s="46">
        <v>9</v>
      </c>
      <c r="B34" s="79" t="s">
        <v>89</v>
      </c>
      <c r="C34" s="11" t="s">
        <v>159</v>
      </c>
      <c r="D34" s="119">
        <v>151.36000000000001</v>
      </c>
      <c r="E34" s="113"/>
      <c r="F34" s="113"/>
      <c r="G34" s="113"/>
      <c r="H34" s="113"/>
      <c r="I34" s="113"/>
      <c r="J34" s="113"/>
      <c r="K34" s="111"/>
      <c r="L34" s="8" t="s">
        <v>150</v>
      </c>
    </row>
    <row r="35" spans="1:227" x14ac:dyDescent="0.25">
      <c r="A35" s="46"/>
      <c r="B35" s="76" t="s">
        <v>40</v>
      </c>
      <c r="C35" s="11" t="s">
        <v>15</v>
      </c>
      <c r="D35" s="113">
        <v>28.364864000000001</v>
      </c>
      <c r="E35" s="113"/>
      <c r="F35" s="113"/>
      <c r="G35" s="113"/>
      <c r="H35" s="113"/>
      <c r="I35" s="113"/>
      <c r="J35" s="113"/>
      <c r="K35" s="111"/>
      <c r="L35" s="8" t="s">
        <v>150</v>
      </c>
    </row>
    <row r="36" spans="1:227" x14ac:dyDescent="0.25">
      <c r="A36" s="46"/>
      <c r="B36" s="76" t="s">
        <v>91</v>
      </c>
      <c r="C36" s="11" t="s">
        <v>92</v>
      </c>
      <c r="D36" s="113">
        <v>2.2401280000000003</v>
      </c>
      <c r="E36" s="113"/>
      <c r="F36" s="113"/>
      <c r="G36" s="113"/>
      <c r="H36" s="113"/>
      <c r="I36" s="113"/>
      <c r="J36" s="113"/>
      <c r="K36" s="111"/>
      <c r="L36" s="8" t="s">
        <v>150</v>
      </c>
    </row>
    <row r="37" spans="1:227" x14ac:dyDescent="0.25">
      <c r="A37" s="46"/>
      <c r="B37" s="11" t="s">
        <v>30</v>
      </c>
      <c r="C37" s="11"/>
      <c r="D37" s="113"/>
      <c r="E37" s="113"/>
      <c r="F37" s="113"/>
      <c r="G37" s="113"/>
      <c r="H37" s="113"/>
      <c r="I37" s="113"/>
      <c r="J37" s="113"/>
      <c r="K37" s="111"/>
      <c r="L37" s="8" t="s">
        <v>150</v>
      </c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</row>
    <row r="38" spans="1:227" x14ac:dyDescent="0.25">
      <c r="A38" s="46"/>
      <c r="B38" s="76" t="s">
        <v>94</v>
      </c>
      <c r="C38" s="11" t="s">
        <v>20</v>
      </c>
      <c r="D38" s="113">
        <v>21.644480000000001</v>
      </c>
      <c r="E38" s="113"/>
      <c r="F38" s="113"/>
      <c r="G38" s="113"/>
      <c r="H38" s="113"/>
      <c r="I38" s="113"/>
      <c r="J38" s="113"/>
      <c r="K38" s="111"/>
      <c r="L38" s="8" t="s">
        <v>151</v>
      </c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</row>
    <row r="39" spans="1:227" x14ac:dyDescent="0.25">
      <c r="A39" s="46"/>
      <c r="B39" s="76" t="s">
        <v>95</v>
      </c>
      <c r="C39" s="11" t="s">
        <v>20</v>
      </c>
      <c r="D39" s="113">
        <v>14.439743999999999</v>
      </c>
      <c r="E39" s="113"/>
      <c r="F39" s="113"/>
      <c r="G39" s="113"/>
      <c r="H39" s="113"/>
      <c r="I39" s="113"/>
      <c r="J39" s="113"/>
      <c r="K39" s="111"/>
      <c r="L39" s="8" t="s">
        <v>151</v>
      </c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</row>
    <row r="40" spans="1:227" x14ac:dyDescent="0.25">
      <c r="A40" s="46"/>
      <c r="B40" s="76" t="s">
        <v>96</v>
      </c>
      <c r="C40" s="11" t="s">
        <v>20</v>
      </c>
      <c r="D40" s="113">
        <v>0.18163199999999999</v>
      </c>
      <c r="E40" s="113"/>
      <c r="F40" s="113"/>
      <c r="G40" s="113"/>
      <c r="H40" s="113"/>
      <c r="I40" s="113"/>
      <c r="J40" s="113"/>
      <c r="K40" s="111"/>
      <c r="L40" s="8" t="s">
        <v>151</v>
      </c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</row>
    <row r="41" spans="1:227" s="82" customFormat="1" ht="15.75" x14ac:dyDescent="0.25">
      <c r="A41" s="46">
        <v>10</v>
      </c>
      <c r="B41" s="81" t="s">
        <v>22</v>
      </c>
      <c r="C41" s="11" t="s">
        <v>156</v>
      </c>
      <c r="D41" s="119">
        <v>71.400000000000006</v>
      </c>
      <c r="E41" s="113"/>
      <c r="F41" s="113"/>
      <c r="G41" s="113"/>
      <c r="H41" s="113"/>
      <c r="I41" s="113"/>
      <c r="J41" s="113"/>
      <c r="K41" s="114"/>
      <c r="L41" s="8" t="s">
        <v>150</v>
      </c>
    </row>
    <row r="42" spans="1:227" s="80" customFormat="1" x14ac:dyDescent="0.25">
      <c r="A42" s="46"/>
      <c r="B42" s="76" t="s">
        <v>43</v>
      </c>
      <c r="C42" s="11" t="s">
        <v>17</v>
      </c>
      <c r="D42" s="113">
        <v>1.7600100000000001</v>
      </c>
      <c r="E42" s="113"/>
      <c r="F42" s="113"/>
      <c r="G42" s="113"/>
      <c r="H42" s="113"/>
      <c r="I42" s="113"/>
      <c r="J42" s="113"/>
      <c r="K42" s="114"/>
      <c r="L42" s="8" t="s">
        <v>150</v>
      </c>
    </row>
    <row r="43" spans="1:227" s="80" customFormat="1" ht="15.75" x14ac:dyDescent="0.25">
      <c r="A43" s="28">
        <v>11</v>
      </c>
      <c r="B43" s="83" t="s">
        <v>163</v>
      </c>
      <c r="C43" s="29" t="s">
        <v>156</v>
      </c>
      <c r="D43" s="109">
        <v>71.400000000000006</v>
      </c>
      <c r="E43" s="110"/>
      <c r="F43" s="110"/>
      <c r="G43" s="110"/>
      <c r="H43" s="110"/>
      <c r="I43" s="110"/>
      <c r="J43" s="110"/>
      <c r="K43" s="111"/>
      <c r="L43" s="8" t="s">
        <v>150</v>
      </c>
    </row>
    <row r="44" spans="1:227" s="80" customFormat="1" x14ac:dyDescent="0.25">
      <c r="A44" s="28"/>
      <c r="B44" s="67" t="s">
        <v>14</v>
      </c>
      <c r="C44" s="29" t="s">
        <v>15</v>
      </c>
      <c r="D44" s="110">
        <v>128.52000000000001</v>
      </c>
      <c r="E44" s="110"/>
      <c r="F44" s="110"/>
      <c r="G44" s="110"/>
      <c r="H44" s="110"/>
      <c r="I44" s="110"/>
      <c r="J44" s="110"/>
      <c r="K44" s="111"/>
      <c r="L44" s="8" t="s">
        <v>150</v>
      </c>
    </row>
    <row r="45" spans="1:227" s="80" customFormat="1" ht="15.75" x14ac:dyDescent="0.25">
      <c r="A45" s="28"/>
      <c r="B45" s="84" t="s">
        <v>164</v>
      </c>
      <c r="C45" s="29" t="s">
        <v>156</v>
      </c>
      <c r="D45" s="110">
        <v>78.540000000000006</v>
      </c>
      <c r="E45" s="110"/>
      <c r="F45" s="110"/>
      <c r="G45" s="110"/>
      <c r="H45" s="110"/>
      <c r="I45" s="110"/>
      <c r="J45" s="110"/>
      <c r="K45" s="111"/>
      <c r="L45" s="8" t="s">
        <v>151</v>
      </c>
    </row>
    <row r="46" spans="1:227" s="80" customFormat="1" ht="15.75" x14ac:dyDescent="0.25">
      <c r="A46" s="46">
        <v>12</v>
      </c>
      <c r="B46" s="81" t="s">
        <v>165</v>
      </c>
      <c r="C46" s="11" t="s">
        <v>156</v>
      </c>
      <c r="D46" s="119">
        <v>286.3</v>
      </c>
      <c r="E46" s="113"/>
      <c r="F46" s="113"/>
      <c r="G46" s="113"/>
      <c r="H46" s="113"/>
      <c r="I46" s="113"/>
      <c r="J46" s="113"/>
      <c r="K46" s="114"/>
      <c r="L46" s="8" t="s">
        <v>150</v>
      </c>
    </row>
    <row r="47" spans="1:227" s="80" customFormat="1" x14ac:dyDescent="0.25">
      <c r="A47" s="46"/>
      <c r="B47" s="76" t="s">
        <v>14</v>
      </c>
      <c r="C47" s="11" t="s">
        <v>15</v>
      </c>
      <c r="D47" s="113">
        <v>38.364200000000004</v>
      </c>
      <c r="E47" s="113"/>
      <c r="F47" s="113"/>
      <c r="G47" s="113"/>
      <c r="H47" s="113"/>
      <c r="I47" s="113"/>
      <c r="J47" s="113"/>
      <c r="K47" s="114"/>
      <c r="L47" s="8" t="s">
        <v>150</v>
      </c>
    </row>
    <row r="48" spans="1:227" s="80" customFormat="1" x14ac:dyDescent="0.25">
      <c r="A48" s="46"/>
      <c r="B48" s="76" t="s">
        <v>26</v>
      </c>
      <c r="C48" s="11" t="s">
        <v>17</v>
      </c>
      <c r="D48" s="113">
        <v>8.3284669999999998</v>
      </c>
      <c r="E48" s="113"/>
      <c r="F48" s="113"/>
      <c r="G48" s="113"/>
      <c r="H48" s="113"/>
      <c r="I48" s="113"/>
      <c r="J48" s="113"/>
      <c r="K48" s="114"/>
      <c r="L48" s="8" t="s">
        <v>150</v>
      </c>
    </row>
    <row r="49" spans="1:12" s="80" customFormat="1" x14ac:dyDescent="0.25">
      <c r="A49" s="46"/>
      <c r="B49" s="76" t="s">
        <v>27</v>
      </c>
      <c r="C49" s="11" t="s">
        <v>17</v>
      </c>
      <c r="D49" s="113">
        <v>37.219000000000001</v>
      </c>
      <c r="E49" s="113"/>
      <c r="F49" s="113"/>
      <c r="G49" s="113"/>
      <c r="H49" s="113"/>
      <c r="I49" s="113"/>
      <c r="J49" s="113"/>
      <c r="K49" s="114"/>
      <c r="L49" s="8" t="s">
        <v>150</v>
      </c>
    </row>
    <row r="50" spans="1:12" s="80" customFormat="1" ht="15.75" x14ac:dyDescent="0.25">
      <c r="A50" s="49"/>
      <c r="B50" s="76" t="s">
        <v>173</v>
      </c>
      <c r="C50" s="11" t="s">
        <v>156</v>
      </c>
      <c r="D50" s="113">
        <v>314.93000000000006</v>
      </c>
      <c r="E50" s="113"/>
      <c r="F50" s="113"/>
      <c r="G50" s="113"/>
      <c r="H50" s="113"/>
      <c r="I50" s="113"/>
      <c r="J50" s="113"/>
      <c r="K50" s="114"/>
      <c r="L50" s="8" t="s">
        <v>151</v>
      </c>
    </row>
    <row r="51" spans="1:12" s="80" customFormat="1" ht="15.75" x14ac:dyDescent="0.25">
      <c r="A51" s="46">
        <v>13</v>
      </c>
      <c r="B51" s="81" t="s">
        <v>166</v>
      </c>
      <c r="C51" s="11" t="s">
        <v>156</v>
      </c>
      <c r="D51" s="119">
        <v>29.4</v>
      </c>
      <c r="E51" s="113"/>
      <c r="F51" s="113"/>
      <c r="G51" s="113"/>
      <c r="H51" s="113"/>
      <c r="I51" s="113"/>
      <c r="J51" s="113"/>
      <c r="K51" s="114"/>
      <c r="L51" s="8" t="s">
        <v>150</v>
      </c>
    </row>
    <row r="52" spans="1:12" s="80" customFormat="1" x14ac:dyDescent="0.25">
      <c r="A52" s="46"/>
      <c r="B52" s="76" t="s">
        <v>14</v>
      </c>
      <c r="C52" s="11" t="s">
        <v>15</v>
      </c>
      <c r="D52" s="113">
        <v>3.9396</v>
      </c>
      <c r="E52" s="113"/>
      <c r="F52" s="113"/>
      <c r="G52" s="113"/>
      <c r="H52" s="113"/>
      <c r="I52" s="113"/>
      <c r="J52" s="113"/>
      <c r="K52" s="114"/>
      <c r="L52" s="8" t="s">
        <v>150</v>
      </c>
    </row>
    <row r="53" spans="1:12" s="80" customFormat="1" x14ac:dyDescent="0.25">
      <c r="A53" s="46"/>
      <c r="B53" s="76" t="s">
        <v>26</v>
      </c>
      <c r="C53" s="11" t="s">
        <v>17</v>
      </c>
      <c r="D53" s="113">
        <v>0.85524599999999995</v>
      </c>
      <c r="E53" s="113"/>
      <c r="F53" s="113"/>
      <c r="G53" s="113"/>
      <c r="H53" s="113"/>
      <c r="I53" s="113"/>
      <c r="J53" s="113"/>
      <c r="K53" s="114"/>
      <c r="L53" s="8" t="s">
        <v>150</v>
      </c>
    </row>
    <row r="54" spans="1:12" s="80" customFormat="1" x14ac:dyDescent="0.25">
      <c r="A54" s="46"/>
      <c r="B54" s="76" t="s">
        <v>27</v>
      </c>
      <c r="C54" s="11" t="s">
        <v>17</v>
      </c>
      <c r="D54" s="113">
        <v>3.8220000000000001</v>
      </c>
      <c r="E54" s="113"/>
      <c r="F54" s="113"/>
      <c r="G54" s="113"/>
      <c r="H54" s="113"/>
      <c r="I54" s="113"/>
      <c r="J54" s="113"/>
      <c r="K54" s="114"/>
      <c r="L54" s="8" t="s">
        <v>150</v>
      </c>
    </row>
    <row r="55" spans="1:12" s="80" customFormat="1" x14ac:dyDescent="0.25">
      <c r="A55" s="49"/>
      <c r="B55" s="76" t="s">
        <v>162</v>
      </c>
      <c r="C55" s="11" t="s">
        <v>28</v>
      </c>
      <c r="D55" s="113">
        <v>32.340000000000003</v>
      </c>
      <c r="E55" s="113"/>
      <c r="F55" s="113"/>
      <c r="G55" s="113"/>
      <c r="H55" s="113"/>
      <c r="I55" s="113"/>
      <c r="J55" s="113"/>
      <c r="K55" s="114"/>
      <c r="L55" s="8" t="s">
        <v>151</v>
      </c>
    </row>
    <row r="56" spans="1:12" ht="15.75" x14ac:dyDescent="0.25">
      <c r="A56" s="46">
        <v>14</v>
      </c>
      <c r="B56" s="79" t="s">
        <v>167</v>
      </c>
      <c r="C56" s="11" t="s">
        <v>156</v>
      </c>
      <c r="D56" s="119">
        <v>2</v>
      </c>
      <c r="E56" s="113"/>
      <c r="F56" s="113"/>
      <c r="G56" s="113"/>
      <c r="H56" s="113"/>
      <c r="I56" s="113"/>
      <c r="J56" s="113"/>
      <c r="K56" s="114"/>
      <c r="L56" s="8" t="s">
        <v>150</v>
      </c>
    </row>
    <row r="57" spans="1:12" x14ac:dyDescent="0.25">
      <c r="A57" s="46"/>
      <c r="B57" s="76" t="s">
        <v>40</v>
      </c>
      <c r="C57" s="11" t="s">
        <v>15</v>
      </c>
      <c r="D57" s="113">
        <v>1.78</v>
      </c>
      <c r="E57" s="113"/>
      <c r="F57" s="113"/>
      <c r="G57" s="113"/>
      <c r="H57" s="113"/>
      <c r="I57" s="113"/>
      <c r="J57" s="113"/>
      <c r="K57" s="114"/>
      <c r="L57" s="8" t="s">
        <v>150</v>
      </c>
    </row>
    <row r="58" spans="1:12" x14ac:dyDescent="0.25">
      <c r="A58" s="46"/>
      <c r="B58" s="76" t="s">
        <v>29</v>
      </c>
      <c r="C58" s="11" t="s">
        <v>19</v>
      </c>
      <c r="D58" s="113">
        <v>0.74</v>
      </c>
      <c r="E58" s="113"/>
      <c r="F58" s="113"/>
      <c r="G58" s="113"/>
      <c r="H58" s="113"/>
      <c r="I58" s="113"/>
      <c r="J58" s="113"/>
      <c r="K58" s="114"/>
      <c r="L58" s="8" t="s">
        <v>150</v>
      </c>
    </row>
    <row r="59" spans="1:12" x14ac:dyDescent="0.25">
      <c r="A59" s="46"/>
      <c r="B59" s="11" t="s">
        <v>30</v>
      </c>
      <c r="C59" s="11"/>
      <c r="D59" s="113"/>
      <c r="E59" s="113"/>
      <c r="F59" s="113"/>
      <c r="G59" s="113"/>
      <c r="H59" s="113"/>
      <c r="I59" s="113"/>
      <c r="J59" s="113"/>
      <c r="K59" s="114"/>
      <c r="L59" s="8" t="s">
        <v>150</v>
      </c>
    </row>
    <row r="60" spans="1:12" ht="15.75" x14ac:dyDescent="0.25">
      <c r="A60" s="46"/>
      <c r="B60" s="76" t="s">
        <v>173</v>
      </c>
      <c r="C60" s="11" t="s">
        <v>156</v>
      </c>
      <c r="D60" s="113">
        <v>2.2999999999999998</v>
      </c>
      <c r="E60" s="113"/>
      <c r="F60" s="113"/>
      <c r="G60" s="113"/>
      <c r="H60" s="113"/>
      <c r="I60" s="113"/>
      <c r="J60" s="113"/>
      <c r="K60" s="114"/>
      <c r="L60" s="8" t="s">
        <v>151</v>
      </c>
    </row>
    <row r="61" spans="1:12" x14ac:dyDescent="0.25">
      <c r="A61" s="46"/>
      <c r="B61" s="76" t="s">
        <v>31</v>
      </c>
      <c r="C61" s="11" t="s">
        <v>19</v>
      </c>
      <c r="D61" s="113">
        <v>0.04</v>
      </c>
      <c r="E61" s="113"/>
      <c r="F61" s="113"/>
      <c r="G61" s="113"/>
      <c r="H61" s="113"/>
      <c r="I61" s="113"/>
      <c r="J61" s="113"/>
      <c r="K61" s="114"/>
      <c r="L61" s="8" t="s">
        <v>151</v>
      </c>
    </row>
    <row r="62" spans="1:12" s="36" customFormat="1" x14ac:dyDescent="0.25">
      <c r="A62" s="33">
        <v>15</v>
      </c>
      <c r="B62" s="79" t="s">
        <v>168</v>
      </c>
      <c r="C62" s="34" t="s">
        <v>32</v>
      </c>
      <c r="D62" s="119">
        <v>110</v>
      </c>
      <c r="E62" s="113"/>
      <c r="F62" s="113"/>
      <c r="G62" s="113"/>
      <c r="H62" s="113"/>
      <c r="I62" s="113"/>
      <c r="J62" s="113"/>
      <c r="K62" s="111"/>
      <c r="L62" s="8" t="s">
        <v>150</v>
      </c>
    </row>
    <row r="63" spans="1:12" s="36" customFormat="1" x14ac:dyDescent="0.25">
      <c r="A63" s="33"/>
      <c r="B63" s="68" t="s">
        <v>14</v>
      </c>
      <c r="C63" s="34" t="s">
        <v>15</v>
      </c>
      <c r="D63" s="113">
        <v>28.93</v>
      </c>
      <c r="E63" s="113"/>
      <c r="F63" s="113"/>
      <c r="G63" s="113"/>
      <c r="H63" s="113"/>
      <c r="I63" s="113"/>
      <c r="J63" s="113"/>
      <c r="K63" s="111"/>
      <c r="L63" s="8" t="s">
        <v>150</v>
      </c>
    </row>
    <row r="64" spans="1:12" s="36" customFormat="1" x14ac:dyDescent="0.25">
      <c r="A64" s="33"/>
      <c r="B64" s="87" t="s">
        <v>18</v>
      </c>
      <c r="C64" s="50" t="s">
        <v>19</v>
      </c>
      <c r="D64" s="113">
        <v>18.04</v>
      </c>
      <c r="E64" s="120"/>
      <c r="F64" s="120"/>
      <c r="G64" s="120"/>
      <c r="H64" s="120"/>
      <c r="I64" s="120"/>
      <c r="J64" s="120"/>
      <c r="K64" s="111"/>
      <c r="L64" s="8" t="s">
        <v>150</v>
      </c>
    </row>
    <row r="65" spans="1:12" s="36" customFormat="1" x14ac:dyDescent="0.25">
      <c r="A65" s="33"/>
      <c r="B65" s="34" t="s">
        <v>30</v>
      </c>
      <c r="C65" s="34"/>
      <c r="D65" s="113"/>
      <c r="E65" s="113"/>
      <c r="F65" s="113"/>
      <c r="G65" s="113"/>
      <c r="H65" s="113"/>
      <c r="I65" s="113"/>
      <c r="J65" s="113"/>
      <c r="K65" s="111"/>
      <c r="L65" s="8" t="s">
        <v>150</v>
      </c>
    </row>
    <row r="66" spans="1:12" s="36" customFormat="1" x14ac:dyDescent="0.25">
      <c r="A66" s="33"/>
      <c r="B66" s="76" t="s">
        <v>121</v>
      </c>
      <c r="C66" s="34" t="s">
        <v>32</v>
      </c>
      <c r="D66" s="113">
        <v>111.1</v>
      </c>
      <c r="E66" s="113"/>
      <c r="F66" s="113"/>
      <c r="G66" s="113"/>
      <c r="H66" s="113"/>
      <c r="I66" s="113"/>
      <c r="J66" s="113"/>
      <c r="K66" s="111"/>
      <c r="L66" s="8" t="s">
        <v>161</v>
      </c>
    </row>
    <row r="67" spans="1:12" s="36" customFormat="1" x14ac:dyDescent="0.25">
      <c r="A67" s="33"/>
      <c r="B67" s="68" t="s">
        <v>31</v>
      </c>
      <c r="C67" s="34" t="s">
        <v>19</v>
      </c>
      <c r="D67" s="113">
        <v>2.2439999999999998</v>
      </c>
      <c r="E67" s="113"/>
      <c r="F67" s="113"/>
      <c r="G67" s="113"/>
      <c r="H67" s="113"/>
      <c r="I67" s="113"/>
      <c r="J67" s="113"/>
      <c r="K67" s="111"/>
      <c r="L67" s="8" t="s">
        <v>151</v>
      </c>
    </row>
    <row r="68" spans="1:12" s="36" customFormat="1" x14ac:dyDescent="0.25">
      <c r="A68" s="33">
        <v>16</v>
      </c>
      <c r="B68" s="79" t="s">
        <v>122</v>
      </c>
      <c r="C68" s="34" t="s">
        <v>32</v>
      </c>
      <c r="D68" s="119">
        <v>110</v>
      </c>
      <c r="E68" s="113"/>
      <c r="F68" s="113"/>
      <c r="G68" s="113"/>
      <c r="H68" s="113"/>
      <c r="I68" s="113"/>
      <c r="J68" s="113"/>
      <c r="K68" s="114"/>
      <c r="L68" s="8" t="s">
        <v>150</v>
      </c>
    </row>
    <row r="69" spans="1:12" s="36" customFormat="1" x14ac:dyDescent="0.25">
      <c r="A69" s="33"/>
      <c r="B69" s="68" t="s">
        <v>14</v>
      </c>
      <c r="C69" s="34" t="s">
        <v>15</v>
      </c>
      <c r="D69" s="113">
        <v>15.400000000000002</v>
      </c>
      <c r="E69" s="113"/>
      <c r="F69" s="113"/>
      <c r="G69" s="113"/>
      <c r="H69" s="113"/>
      <c r="I69" s="113"/>
      <c r="J69" s="113"/>
      <c r="K69" s="114"/>
      <c r="L69" s="8" t="s">
        <v>150</v>
      </c>
    </row>
    <row r="70" spans="1:12" s="36" customFormat="1" x14ac:dyDescent="0.25">
      <c r="A70" s="33"/>
      <c r="B70" s="34" t="s">
        <v>30</v>
      </c>
      <c r="C70" s="34"/>
      <c r="D70" s="113"/>
      <c r="E70" s="113"/>
      <c r="F70" s="113"/>
      <c r="G70" s="113"/>
      <c r="H70" s="113"/>
      <c r="I70" s="113"/>
      <c r="J70" s="113"/>
      <c r="K70" s="114"/>
      <c r="L70" s="8" t="s">
        <v>150</v>
      </c>
    </row>
    <row r="71" spans="1:12" s="36" customFormat="1" ht="15.75" x14ac:dyDescent="0.25">
      <c r="A71" s="33"/>
      <c r="B71" s="68" t="s">
        <v>42</v>
      </c>
      <c r="C71" s="34" t="s">
        <v>156</v>
      </c>
      <c r="D71" s="113">
        <v>7.81</v>
      </c>
      <c r="E71" s="113"/>
      <c r="F71" s="113"/>
      <c r="G71" s="113"/>
      <c r="H71" s="113"/>
      <c r="I71" s="113"/>
      <c r="J71" s="113"/>
      <c r="K71" s="114"/>
      <c r="L71" s="8" t="s">
        <v>161</v>
      </c>
    </row>
    <row r="72" spans="1:12" s="36" customFormat="1" x14ac:dyDescent="0.25">
      <c r="A72" s="33">
        <v>17</v>
      </c>
      <c r="B72" s="93" t="s">
        <v>169</v>
      </c>
      <c r="C72" s="34" t="s">
        <v>64</v>
      </c>
      <c r="D72" s="119">
        <v>20</v>
      </c>
      <c r="E72" s="113"/>
      <c r="F72" s="113"/>
      <c r="G72" s="113"/>
      <c r="H72" s="113"/>
      <c r="I72" s="113"/>
      <c r="J72" s="113"/>
      <c r="K72" s="114"/>
      <c r="L72" s="8" t="s">
        <v>150</v>
      </c>
    </row>
    <row r="73" spans="1:12" s="36" customFormat="1" x14ac:dyDescent="0.25">
      <c r="A73" s="33"/>
      <c r="B73" s="68" t="s">
        <v>14</v>
      </c>
      <c r="C73" s="34" t="s">
        <v>15</v>
      </c>
      <c r="D73" s="113">
        <v>7.78</v>
      </c>
      <c r="E73" s="113"/>
      <c r="F73" s="113"/>
      <c r="G73" s="113"/>
      <c r="H73" s="113"/>
      <c r="I73" s="113"/>
      <c r="J73" s="113"/>
      <c r="K73" s="114"/>
      <c r="L73" s="8" t="s">
        <v>150</v>
      </c>
    </row>
    <row r="74" spans="1:12" s="36" customFormat="1" x14ac:dyDescent="0.25">
      <c r="A74" s="33"/>
      <c r="B74" s="87" t="s">
        <v>18</v>
      </c>
      <c r="C74" s="50" t="s">
        <v>19</v>
      </c>
      <c r="D74" s="113">
        <v>3.02</v>
      </c>
      <c r="E74" s="113"/>
      <c r="F74" s="120"/>
      <c r="G74" s="120"/>
      <c r="H74" s="120"/>
      <c r="I74" s="120"/>
      <c r="J74" s="120"/>
      <c r="K74" s="114"/>
      <c r="L74" s="8" t="s">
        <v>150</v>
      </c>
    </row>
    <row r="75" spans="1:12" s="36" customFormat="1" x14ac:dyDescent="0.25">
      <c r="A75" s="33"/>
      <c r="B75" s="34" t="s">
        <v>30</v>
      </c>
      <c r="C75" s="34"/>
      <c r="D75" s="113"/>
      <c r="E75" s="113"/>
      <c r="F75" s="113"/>
      <c r="G75" s="113"/>
      <c r="H75" s="113"/>
      <c r="I75" s="113"/>
      <c r="J75" s="113"/>
      <c r="K75" s="114"/>
      <c r="L75" s="8" t="s">
        <v>150</v>
      </c>
    </row>
    <row r="76" spans="1:12" s="36" customFormat="1" x14ac:dyDescent="0.25">
      <c r="A76" s="33"/>
      <c r="B76" s="68" t="s">
        <v>170</v>
      </c>
      <c r="C76" s="34" t="s">
        <v>64</v>
      </c>
      <c r="D76" s="113">
        <v>20</v>
      </c>
      <c r="E76" s="113"/>
      <c r="F76" s="113"/>
      <c r="G76" s="113"/>
      <c r="H76" s="113"/>
      <c r="I76" s="113"/>
      <c r="J76" s="113"/>
      <c r="K76" s="114"/>
      <c r="L76" s="8" t="s">
        <v>161</v>
      </c>
    </row>
    <row r="77" spans="1:12" s="36" customFormat="1" x14ac:dyDescent="0.25">
      <c r="A77" s="33"/>
      <c r="B77" s="68" t="s">
        <v>171</v>
      </c>
      <c r="C77" s="34" t="s">
        <v>64</v>
      </c>
      <c r="D77" s="113">
        <v>20</v>
      </c>
      <c r="E77" s="113"/>
      <c r="F77" s="113"/>
      <c r="G77" s="113"/>
      <c r="H77" s="113"/>
      <c r="I77" s="113"/>
      <c r="J77" s="113"/>
      <c r="K77" s="114"/>
      <c r="L77" s="8" t="s">
        <v>161</v>
      </c>
    </row>
    <row r="78" spans="1:12" s="36" customFormat="1" x14ac:dyDescent="0.25">
      <c r="A78" s="33"/>
      <c r="B78" s="68" t="s">
        <v>31</v>
      </c>
      <c r="C78" s="34" t="s">
        <v>19</v>
      </c>
      <c r="D78" s="113">
        <v>0.48</v>
      </c>
      <c r="E78" s="113"/>
      <c r="F78" s="113"/>
      <c r="G78" s="113"/>
      <c r="H78" s="113"/>
      <c r="I78" s="113"/>
      <c r="J78" s="113"/>
      <c r="K78" s="114"/>
      <c r="L78" s="8" t="s">
        <v>151</v>
      </c>
    </row>
    <row r="79" spans="1:12" s="89" customFormat="1" x14ac:dyDescent="0.25">
      <c r="A79" s="43">
        <v>18</v>
      </c>
      <c r="B79" s="71" t="s">
        <v>160</v>
      </c>
      <c r="C79" s="41" t="s">
        <v>28</v>
      </c>
      <c r="D79" s="109">
        <v>4.69224</v>
      </c>
      <c r="E79" s="110"/>
      <c r="F79" s="110"/>
      <c r="G79" s="110"/>
      <c r="H79" s="110"/>
      <c r="I79" s="110"/>
      <c r="J79" s="110"/>
      <c r="K79" s="111"/>
      <c r="L79" s="8" t="s">
        <v>150</v>
      </c>
    </row>
    <row r="80" spans="1:12" s="89" customFormat="1" x14ac:dyDescent="0.25">
      <c r="A80" s="43"/>
      <c r="B80" s="73" t="s">
        <v>40</v>
      </c>
      <c r="C80" s="41" t="s">
        <v>15</v>
      </c>
      <c r="D80" s="113">
        <v>49.737743999999999</v>
      </c>
      <c r="E80" s="113"/>
      <c r="F80" s="113"/>
      <c r="G80" s="113"/>
      <c r="H80" s="113"/>
      <c r="I80" s="113"/>
      <c r="J80" s="113"/>
      <c r="K80" s="114"/>
      <c r="L80" s="8" t="s">
        <v>150</v>
      </c>
    </row>
    <row r="81" spans="1:12" s="89" customFormat="1" x14ac:dyDescent="0.25">
      <c r="A81" s="43"/>
      <c r="B81" s="73" t="s">
        <v>18</v>
      </c>
      <c r="C81" s="41" t="s">
        <v>19</v>
      </c>
      <c r="D81" s="113">
        <v>33.502593600000004</v>
      </c>
      <c r="E81" s="113"/>
      <c r="F81" s="113"/>
      <c r="G81" s="113"/>
      <c r="H81" s="113"/>
      <c r="I81" s="113"/>
      <c r="J81" s="113"/>
      <c r="K81" s="114"/>
      <c r="L81" s="8" t="s">
        <v>150</v>
      </c>
    </row>
    <row r="82" spans="1:12" s="89" customFormat="1" x14ac:dyDescent="0.25">
      <c r="A82" s="43"/>
      <c r="B82" s="41" t="s">
        <v>30</v>
      </c>
      <c r="C82" s="41"/>
      <c r="D82" s="113"/>
      <c r="E82" s="113"/>
      <c r="F82" s="113"/>
      <c r="G82" s="113"/>
      <c r="H82" s="113"/>
      <c r="I82" s="113"/>
      <c r="J82" s="113"/>
      <c r="K82" s="114"/>
      <c r="L82" s="8" t="s">
        <v>150</v>
      </c>
    </row>
    <row r="83" spans="1:12" s="89" customFormat="1" x14ac:dyDescent="0.25">
      <c r="A83" s="43"/>
      <c r="B83" s="91" t="s">
        <v>62</v>
      </c>
      <c r="C83" s="41" t="s">
        <v>64</v>
      </c>
      <c r="D83" s="113">
        <v>8</v>
      </c>
      <c r="E83" s="113"/>
      <c r="F83" s="113"/>
      <c r="G83" s="113"/>
      <c r="H83" s="113"/>
      <c r="I83" s="113"/>
      <c r="J83" s="113"/>
      <c r="K83" s="114"/>
      <c r="L83" s="8" t="s">
        <v>151</v>
      </c>
    </row>
    <row r="84" spans="1:12" s="89" customFormat="1" x14ac:dyDescent="0.25">
      <c r="A84" s="43"/>
      <c r="B84" s="91" t="s">
        <v>83</v>
      </c>
      <c r="C84" s="41" t="s">
        <v>64</v>
      </c>
      <c r="D84" s="113">
        <v>4</v>
      </c>
      <c r="E84" s="113"/>
      <c r="F84" s="113"/>
      <c r="G84" s="113"/>
      <c r="H84" s="113"/>
      <c r="I84" s="113"/>
      <c r="J84" s="113"/>
      <c r="K84" s="114"/>
      <c r="L84" s="8" t="s">
        <v>151</v>
      </c>
    </row>
    <row r="85" spans="1:12" s="89" customFormat="1" x14ac:dyDescent="0.25">
      <c r="A85" s="43"/>
      <c r="B85" s="73" t="s">
        <v>63</v>
      </c>
      <c r="C85" s="41" t="s">
        <v>64</v>
      </c>
      <c r="D85" s="113">
        <v>4</v>
      </c>
      <c r="E85" s="113"/>
      <c r="F85" s="113"/>
      <c r="G85" s="113"/>
      <c r="H85" s="113"/>
      <c r="I85" s="113"/>
      <c r="J85" s="113"/>
      <c r="K85" s="114"/>
      <c r="L85" s="8" t="s">
        <v>151</v>
      </c>
    </row>
    <row r="86" spans="1:12" s="89" customFormat="1" x14ac:dyDescent="0.25">
      <c r="A86" s="43"/>
      <c r="B86" s="91" t="s">
        <v>73</v>
      </c>
      <c r="C86" s="41" t="s">
        <v>64</v>
      </c>
      <c r="D86" s="113">
        <v>4</v>
      </c>
      <c r="E86" s="113"/>
      <c r="F86" s="113"/>
      <c r="G86" s="113"/>
      <c r="H86" s="113"/>
      <c r="I86" s="113"/>
      <c r="J86" s="113"/>
      <c r="K86" s="114"/>
      <c r="L86" s="8" t="s">
        <v>161</v>
      </c>
    </row>
    <row r="87" spans="1:12" s="89" customFormat="1" ht="15.75" x14ac:dyDescent="0.25">
      <c r="A87" s="43"/>
      <c r="B87" s="73" t="s">
        <v>125</v>
      </c>
      <c r="C87" s="41" t="s">
        <v>156</v>
      </c>
      <c r="D87" s="113">
        <v>0.73668168000000001</v>
      </c>
      <c r="E87" s="113"/>
      <c r="F87" s="113"/>
      <c r="G87" s="113"/>
      <c r="H87" s="113"/>
      <c r="I87" s="113"/>
      <c r="J87" s="113"/>
      <c r="K87" s="114"/>
      <c r="L87" s="8" t="s">
        <v>151</v>
      </c>
    </row>
    <row r="88" spans="1:12" s="89" customFormat="1" x14ac:dyDescent="0.25">
      <c r="A88" s="43"/>
      <c r="B88" s="73" t="s">
        <v>65</v>
      </c>
      <c r="C88" s="41" t="s">
        <v>19</v>
      </c>
      <c r="D88" s="113">
        <v>31.015706399999996</v>
      </c>
      <c r="E88" s="113"/>
      <c r="F88" s="113"/>
      <c r="G88" s="113"/>
      <c r="H88" s="113"/>
      <c r="I88" s="113"/>
      <c r="J88" s="113"/>
      <c r="K88" s="114"/>
      <c r="L88" s="8" t="s">
        <v>151</v>
      </c>
    </row>
    <row r="89" spans="1:12" s="36" customFormat="1" x14ac:dyDescent="0.25">
      <c r="A89" s="33">
        <v>19</v>
      </c>
      <c r="B89" s="93" t="s">
        <v>57</v>
      </c>
      <c r="C89" s="34" t="s">
        <v>58</v>
      </c>
      <c r="D89" s="119">
        <v>42.2</v>
      </c>
      <c r="E89" s="113"/>
      <c r="F89" s="113"/>
      <c r="G89" s="113"/>
      <c r="H89" s="113"/>
      <c r="I89" s="113"/>
      <c r="J89" s="113"/>
      <c r="K89" s="114"/>
      <c r="L89" s="8" t="s">
        <v>150</v>
      </c>
    </row>
    <row r="90" spans="1:12" s="36" customFormat="1" x14ac:dyDescent="0.25">
      <c r="A90" s="33"/>
      <c r="B90" s="68" t="s">
        <v>14</v>
      </c>
      <c r="C90" s="34" t="s">
        <v>15</v>
      </c>
      <c r="D90" s="113">
        <v>14.179200000000002</v>
      </c>
      <c r="E90" s="113"/>
      <c r="F90" s="113"/>
      <c r="G90" s="113"/>
      <c r="H90" s="113"/>
      <c r="I90" s="113"/>
      <c r="J90" s="113"/>
      <c r="K90" s="114"/>
      <c r="L90" s="8" t="s">
        <v>150</v>
      </c>
    </row>
    <row r="91" spans="1:12" s="36" customFormat="1" x14ac:dyDescent="0.25">
      <c r="A91" s="33"/>
      <c r="B91" s="68" t="s">
        <v>29</v>
      </c>
      <c r="C91" s="34" t="s">
        <v>19</v>
      </c>
      <c r="D91" s="113">
        <v>0.63300000000000001</v>
      </c>
      <c r="E91" s="113"/>
      <c r="F91" s="113"/>
      <c r="G91" s="113"/>
      <c r="H91" s="113"/>
      <c r="I91" s="113"/>
      <c r="J91" s="113"/>
      <c r="K91" s="114"/>
      <c r="L91" s="8" t="s">
        <v>150</v>
      </c>
    </row>
    <row r="92" spans="1:12" s="36" customFormat="1" x14ac:dyDescent="0.25">
      <c r="A92" s="33"/>
      <c r="B92" s="34" t="s">
        <v>30</v>
      </c>
      <c r="C92" s="34"/>
      <c r="D92" s="113"/>
      <c r="E92" s="113"/>
      <c r="F92" s="113"/>
      <c r="G92" s="113"/>
      <c r="H92" s="113"/>
      <c r="I92" s="113"/>
      <c r="J92" s="113"/>
      <c r="K92" s="114"/>
      <c r="L92" s="8" t="s">
        <v>150</v>
      </c>
    </row>
    <row r="93" spans="1:12" s="36" customFormat="1" x14ac:dyDescent="0.25">
      <c r="A93" s="33"/>
      <c r="B93" s="68" t="s">
        <v>59</v>
      </c>
      <c r="C93" s="34" t="s">
        <v>60</v>
      </c>
      <c r="D93" s="113">
        <v>0.10128</v>
      </c>
      <c r="E93" s="113"/>
      <c r="F93" s="113"/>
      <c r="G93" s="113"/>
      <c r="H93" s="113"/>
      <c r="I93" s="113"/>
      <c r="J93" s="113"/>
      <c r="K93" s="114"/>
      <c r="L93" s="8" t="s">
        <v>151</v>
      </c>
    </row>
    <row r="94" spans="1:12" s="36" customFormat="1" x14ac:dyDescent="0.25">
      <c r="A94" s="33"/>
      <c r="B94" s="68" t="s">
        <v>31</v>
      </c>
      <c r="C94" s="34" t="s">
        <v>19</v>
      </c>
      <c r="D94" s="113">
        <v>0.9621599999999999</v>
      </c>
      <c r="E94" s="113"/>
      <c r="F94" s="113"/>
      <c r="G94" s="113"/>
      <c r="H94" s="113"/>
      <c r="I94" s="113"/>
      <c r="J94" s="113"/>
      <c r="K94" s="114"/>
      <c r="L94" s="8" t="s">
        <v>151</v>
      </c>
    </row>
    <row r="95" spans="1:12" ht="15.75" x14ac:dyDescent="0.25">
      <c r="A95" s="46">
        <v>20</v>
      </c>
      <c r="B95" s="81" t="s">
        <v>67</v>
      </c>
      <c r="C95" s="11" t="s">
        <v>156</v>
      </c>
      <c r="D95" s="119">
        <v>2.2000000000000002</v>
      </c>
      <c r="E95" s="113"/>
      <c r="F95" s="113"/>
      <c r="G95" s="113"/>
      <c r="H95" s="113"/>
      <c r="I95" s="113"/>
      <c r="J95" s="113"/>
      <c r="K95" s="114"/>
      <c r="L95" s="8" t="s">
        <v>150</v>
      </c>
    </row>
    <row r="96" spans="1:12" x14ac:dyDescent="0.25">
      <c r="A96" s="46"/>
      <c r="B96" s="76" t="s">
        <v>14</v>
      </c>
      <c r="C96" s="11" t="s">
        <v>33</v>
      </c>
      <c r="D96" s="113">
        <v>24.64</v>
      </c>
      <c r="E96" s="113"/>
      <c r="F96" s="113"/>
      <c r="G96" s="113"/>
      <c r="H96" s="113"/>
      <c r="I96" s="113"/>
      <c r="J96" s="113"/>
      <c r="K96" s="114"/>
      <c r="L96" s="8" t="s">
        <v>150</v>
      </c>
    </row>
    <row r="97" spans="1:12" x14ac:dyDescent="0.25">
      <c r="A97" s="46"/>
      <c r="B97" s="76" t="s">
        <v>29</v>
      </c>
      <c r="C97" s="11" t="s">
        <v>19</v>
      </c>
      <c r="D97" s="113">
        <v>1.7380000000000002</v>
      </c>
      <c r="E97" s="113"/>
      <c r="F97" s="113"/>
      <c r="G97" s="113"/>
      <c r="H97" s="113"/>
      <c r="I97" s="113"/>
      <c r="J97" s="113"/>
      <c r="K97" s="114"/>
      <c r="L97" s="8" t="s">
        <v>150</v>
      </c>
    </row>
    <row r="98" spans="1:12" s="3" customFormat="1" x14ac:dyDescent="0.25">
      <c r="A98" s="46"/>
      <c r="B98" s="76" t="s">
        <v>125</v>
      </c>
      <c r="C98" s="53" t="s">
        <v>28</v>
      </c>
      <c r="D98" s="121">
        <v>2.2330000000000001</v>
      </c>
      <c r="E98" s="113"/>
      <c r="F98" s="121"/>
      <c r="G98" s="121"/>
      <c r="H98" s="121"/>
      <c r="I98" s="121"/>
      <c r="J98" s="121"/>
      <c r="K98" s="114"/>
      <c r="L98" s="8" t="s">
        <v>151</v>
      </c>
    </row>
    <row r="99" spans="1:12" ht="15.75" x14ac:dyDescent="0.25">
      <c r="A99" s="46"/>
      <c r="B99" s="94" t="s">
        <v>68</v>
      </c>
      <c r="C99" s="11" t="s">
        <v>156</v>
      </c>
      <c r="D99" s="113">
        <v>9.9000000000000025E-3</v>
      </c>
      <c r="E99" s="113"/>
      <c r="F99" s="113"/>
      <c r="G99" s="113"/>
      <c r="H99" s="113"/>
      <c r="I99" s="113"/>
      <c r="J99" s="113"/>
      <c r="K99" s="114"/>
      <c r="L99" s="8" t="s">
        <v>151</v>
      </c>
    </row>
    <row r="100" spans="1:12" ht="15.75" x14ac:dyDescent="0.25">
      <c r="A100" s="46"/>
      <c r="B100" s="94" t="s">
        <v>70</v>
      </c>
      <c r="C100" s="11" t="s">
        <v>156</v>
      </c>
      <c r="D100" s="113">
        <v>0.13552</v>
      </c>
      <c r="E100" s="113"/>
      <c r="F100" s="113"/>
      <c r="G100" s="113"/>
      <c r="H100" s="113"/>
      <c r="I100" s="113"/>
      <c r="J100" s="113"/>
      <c r="K100" s="114"/>
      <c r="L100" s="8" t="s">
        <v>151</v>
      </c>
    </row>
    <row r="101" spans="1:12" ht="15.75" x14ac:dyDescent="0.25">
      <c r="A101" s="46"/>
      <c r="B101" s="94" t="s">
        <v>72</v>
      </c>
      <c r="C101" s="11" t="s">
        <v>156</v>
      </c>
      <c r="D101" s="113">
        <v>0.10736</v>
      </c>
      <c r="E101" s="113"/>
      <c r="F101" s="113"/>
      <c r="G101" s="113"/>
      <c r="H101" s="113"/>
      <c r="I101" s="113"/>
      <c r="J101" s="113"/>
      <c r="K101" s="114"/>
      <c r="L101" s="8" t="s">
        <v>151</v>
      </c>
    </row>
    <row r="102" spans="1:12" x14ac:dyDescent="0.25">
      <c r="A102" s="46"/>
      <c r="B102" s="76" t="s">
        <v>31</v>
      </c>
      <c r="C102" s="11" t="s">
        <v>19</v>
      </c>
      <c r="D102" s="113">
        <v>5.016</v>
      </c>
      <c r="E102" s="113"/>
      <c r="F102" s="113"/>
      <c r="G102" s="113"/>
      <c r="H102" s="113"/>
      <c r="I102" s="113"/>
      <c r="J102" s="113"/>
      <c r="K102" s="114"/>
      <c r="L102" s="8" t="s">
        <v>151</v>
      </c>
    </row>
    <row r="103" spans="1:12" s="56" customFormat="1" x14ac:dyDescent="0.25">
      <c r="A103" s="54">
        <v>21</v>
      </c>
      <c r="B103" s="96" t="s">
        <v>127</v>
      </c>
      <c r="C103" s="55" t="s">
        <v>53</v>
      </c>
      <c r="D103" s="122">
        <v>1</v>
      </c>
      <c r="E103" s="117"/>
      <c r="F103" s="117"/>
      <c r="G103" s="117"/>
      <c r="H103" s="117"/>
      <c r="I103" s="117"/>
      <c r="J103" s="117"/>
      <c r="K103" s="118"/>
      <c r="L103" s="8" t="s">
        <v>150</v>
      </c>
    </row>
    <row r="104" spans="1:12" s="56" customFormat="1" x14ac:dyDescent="0.25">
      <c r="A104" s="33"/>
      <c r="B104" s="97" t="s">
        <v>14</v>
      </c>
      <c r="C104" s="34" t="s">
        <v>15</v>
      </c>
      <c r="D104" s="121">
        <v>16.8</v>
      </c>
      <c r="E104" s="113"/>
      <c r="F104" s="113"/>
      <c r="G104" s="113"/>
      <c r="H104" s="113"/>
      <c r="I104" s="113"/>
      <c r="J104" s="113"/>
      <c r="K104" s="114"/>
      <c r="L104" s="8" t="s">
        <v>150</v>
      </c>
    </row>
    <row r="105" spans="1:12" s="56" customFormat="1" x14ac:dyDescent="0.25">
      <c r="A105" s="33"/>
      <c r="B105" s="98" t="s">
        <v>30</v>
      </c>
      <c r="C105" s="34"/>
      <c r="D105" s="121"/>
      <c r="E105" s="113"/>
      <c r="F105" s="113"/>
      <c r="G105" s="113"/>
      <c r="H105" s="113"/>
      <c r="I105" s="113"/>
      <c r="J105" s="113"/>
      <c r="K105" s="114"/>
      <c r="L105" s="8" t="s">
        <v>150</v>
      </c>
    </row>
    <row r="106" spans="1:12" s="56" customFormat="1" x14ac:dyDescent="0.25">
      <c r="A106" s="33"/>
      <c r="B106" s="68" t="s">
        <v>54</v>
      </c>
      <c r="C106" s="34" t="s">
        <v>28</v>
      </c>
      <c r="D106" s="121">
        <v>0.05</v>
      </c>
      <c r="E106" s="113"/>
      <c r="F106" s="113"/>
      <c r="G106" s="113"/>
      <c r="H106" s="113"/>
      <c r="I106" s="113"/>
      <c r="J106" s="113"/>
      <c r="K106" s="114"/>
      <c r="L106" s="8" t="s">
        <v>151</v>
      </c>
    </row>
    <row r="107" spans="1:12" s="56" customFormat="1" x14ac:dyDescent="0.25">
      <c r="A107" s="33"/>
      <c r="B107" s="84" t="s">
        <v>164</v>
      </c>
      <c r="C107" s="34" t="s">
        <v>28</v>
      </c>
      <c r="D107" s="121">
        <v>0.2</v>
      </c>
      <c r="E107" s="113"/>
      <c r="F107" s="113"/>
      <c r="G107" s="113"/>
      <c r="H107" s="113"/>
      <c r="I107" s="113"/>
      <c r="J107" s="113"/>
      <c r="K107" s="114"/>
      <c r="L107" s="8" t="s">
        <v>151</v>
      </c>
    </row>
    <row r="108" spans="1:12" s="56" customFormat="1" x14ac:dyDescent="0.25">
      <c r="A108" s="33"/>
      <c r="B108" s="97" t="s">
        <v>31</v>
      </c>
      <c r="C108" s="34" t="s">
        <v>19</v>
      </c>
      <c r="D108" s="121">
        <v>1.07</v>
      </c>
      <c r="E108" s="113"/>
      <c r="F108" s="113"/>
      <c r="G108" s="113"/>
      <c r="H108" s="113"/>
      <c r="I108" s="113"/>
      <c r="J108" s="113"/>
      <c r="K108" s="114"/>
      <c r="L108" s="8" t="s">
        <v>151</v>
      </c>
    </row>
    <row r="109" spans="1:12" x14ac:dyDescent="0.25">
      <c r="A109" s="99" t="s">
        <v>172</v>
      </c>
      <c r="B109" s="79" t="s">
        <v>128</v>
      </c>
      <c r="C109" s="11" t="s">
        <v>154</v>
      </c>
      <c r="D109" s="119">
        <v>718</v>
      </c>
      <c r="E109" s="113"/>
      <c r="F109" s="113"/>
      <c r="G109" s="113"/>
      <c r="H109" s="113"/>
      <c r="I109" s="113"/>
      <c r="J109" s="113"/>
      <c r="K109" s="114"/>
      <c r="L109" s="8" t="s">
        <v>150</v>
      </c>
    </row>
    <row r="110" spans="1:12" x14ac:dyDescent="0.25">
      <c r="A110" s="46"/>
      <c r="B110" s="76" t="s">
        <v>14</v>
      </c>
      <c r="C110" s="11" t="s">
        <v>33</v>
      </c>
      <c r="D110" s="113">
        <v>195.29600000000002</v>
      </c>
      <c r="E110" s="113"/>
      <c r="F110" s="113"/>
      <c r="G110" s="113"/>
      <c r="H110" s="113"/>
      <c r="I110" s="113"/>
      <c r="J110" s="113"/>
      <c r="K110" s="114"/>
      <c r="L110" s="8" t="s">
        <v>150</v>
      </c>
    </row>
    <row r="111" spans="1:12" x14ac:dyDescent="0.25">
      <c r="A111" s="46"/>
      <c r="B111" s="76" t="s">
        <v>29</v>
      </c>
      <c r="C111" s="11" t="s">
        <v>19</v>
      </c>
      <c r="D111" s="113">
        <v>37.0488</v>
      </c>
      <c r="E111" s="113"/>
      <c r="F111" s="113"/>
      <c r="G111" s="113"/>
      <c r="H111" s="113"/>
      <c r="I111" s="113"/>
      <c r="J111" s="113"/>
      <c r="K111" s="114"/>
      <c r="L111" s="8" t="s">
        <v>150</v>
      </c>
    </row>
    <row r="112" spans="1:12" x14ac:dyDescent="0.25">
      <c r="A112" s="46"/>
      <c r="B112" s="11" t="s">
        <v>30</v>
      </c>
      <c r="C112" s="11"/>
      <c r="D112" s="113"/>
      <c r="E112" s="113"/>
      <c r="F112" s="113"/>
      <c r="G112" s="113"/>
      <c r="H112" s="113"/>
      <c r="I112" s="113"/>
      <c r="J112" s="113"/>
      <c r="K112" s="114"/>
      <c r="L112" s="8" t="s">
        <v>150</v>
      </c>
    </row>
    <row r="113" spans="1:12" x14ac:dyDescent="0.25">
      <c r="A113" s="46"/>
      <c r="B113" s="76" t="s">
        <v>106</v>
      </c>
      <c r="C113" s="11" t="s">
        <v>155</v>
      </c>
      <c r="D113" s="113">
        <v>3.0874000000000001</v>
      </c>
      <c r="E113" s="113"/>
      <c r="F113" s="113"/>
      <c r="G113" s="113"/>
      <c r="H113" s="113"/>
      <c r="I113" s="113"/>
      <c r="J113" s="113"/>
      <c r="K113" s="114"/>
      <c r="L113" s="8" t="s">
        <v>151</v>
      </c>
    </row>
    <row r="114" spans="1:12" x14ac:dyDescent="0.25">
      <c r="A114" s="46"/>
      <c r="B114" s="76" t="s">
        <v>108</v>
      </c>
      <c r="C114" s="11" t="s">
        <v>155</v>
      </c>
      <c r="D114" s="113">
        <v>6.8927999999999994</v>
      </c>
      <c r="E114" s="113"/>
      <c r="F114" s="113"/>
      <c r="G114" s="113"/>
      <c r="H114" s="113"/>
      <c r="I114" s="113"/>
      <c r="J114" s="113"/>
      <c r="K114" s="114"/>
      <c r="L114" s="8" t="s">
        <v>151</v>
      </c>
    </row>
    <row r="115" spans="1:12" ht="15" thickBot="1" x14ac:dyDescent="0.3">
      <c r="A115" s="46"/>
      <c r="B115" s="76" t="s">
        <v>31</v>
      </c>
      <c r="C115" s="11" t="s">
        <v>19</v>
      </c>
      <c r="D115" s="113">
        <v>3.5181999999999998</v>
      </c>
      <c r="E115" s="113"/>
      <c r="F115" s="113"/>
      <c r="G115" s="113"/>
      <c r="H115" s="113"/>
      <c r="I115" s="113"/>
      <c r="J115" s="113"/>
      <c r="K115" s="114"/>
      <c r="L115" s="8" t="s">
        <v>151</v>
      </c>
    </row>
    <row r="116" spans="1:12" ht="15" thickBot="1" x14ac:dyDescent="0.3">
      <c r="A116" s="141"/>
      <c r="B116" s="142" t="s">
        <v>35</v>
      </c>
      <c r="C116" s="143"/>
      <c r="D116" s="144"/>
      <c r="E116" s="144"/>
      <c r="F116" s="145">
        <f>SUM(F8:F115)</f>
        <v>0</v>
      </c>
      <c r="G116" s="144"/>
      <c r="H116" s="145">
        <f>SUM(H8:H115)</f>
        <v>0</v>
      </c>
      <c r="I116" s="144"/>
      <c r="J116" s="145">
        <f>SUM(J8:J115)</f>
        <v>0</v>
      </c>
      <c r="K116" s="145">
        <f>SUM(K8:K115)</f>
        <v>0</v>
      </c>
    </row>
    <row r="117" spans="1:12" x14ac:dyDescent="0.25">
      <c r="A117" s="153"/>
      <c r="B117" s="154" t="s">
        <v>36</v>
      </c>
      <c r="C117" s="155"/>
      <c r="D117" s="156"/>
      <c r="E117" s="156"/>
      <c r="F117" s="157"/>
      <c r="G117" s="156"/>
      <c r="H117" s="156"/>
      <c r="I117" s="156"/>
      <c r="J117" s="156"/>
      <c r="K117" s="158">
        <f>F117</f>
        <v>0</v>
      </c>
    </row>
    <row r="118" spans="1:12" x14ac:dyDescent="0.25">
      <c r="A118" s="159"/>
      <c r="B118" s="149" t="s">
        <v>37</v>
      </c>
      <c r="C118" s="146"/>
      <c r="D118" s="148"/>
      <c r="E118" s="148"/>
      <c r="F118" s="148"/>
      <c r="G118" s="148"/>
      <c r="H118" s="148"/>
      <c r="I118" s="148"/>
      <c r="J118" s="148"/>
      <c r="K118" s="160">
        <f>SUM(K116:K117)</f>
        <v>0</v>
      </c>
    </row>
    <row r="119" spans="1:12" x14ac:dyDescent="0.25">
      <c r="A119" s="159"/>
      <c r="B119" s="76" t="s">
        <v>38</v>
      </c>
      <c r="C119" s="147"/>
      <c r="D119" s="148"/>
      <c r="E119" s="148"/>
      <c r="F119" s="148"/>
      <c r="G119" s="148"/>
      <c r="H119" s="148"/>
      <c r="I119" s="148"/>
      <c r="J119" s="148"/>
      <c r="K119" s="114">
        <f>K118*C119</f>
        <v>0</v>
      </c>
    </row>
    <row r="120" spans="1:12" x14ac:dyDescent="0.25">
      <c r="A120" s="159"/>
      <c r="B120" s="149" t="s">
        <v>37</v>
      </c>
      <c r="C120" s="146"/>
      <c r="D120" s="148"/>
      <c r="E120" s="148"/>
      <c r="F120" s="148"/>
      <c r="G120" s="148"/>
      <c r="H120" s="148"/>
      <c r="I120" s="148"/>
      <c r="J120" s="148"/>
      <c r="K120" s="160">
        <f>K118+K119</f>
        <v>0</v>
      </c>
    </row>
    <row r="121" spans="1:12" x14ac:dyDescent="0.25">
      <c r="A121" s="159"/>
      <c r="B121" s="76" t="s">
        <v>39</v>
      </c>
      <c r="C121" s="147"/>
      <c r="D121" s="148"/>
      <c r="E121" s="148"/>
      <c r="F121" s="148"/>
      <c r="G121" s="148"/>
      <c r="H121" s="148"/>
      <c r="I121" s="148"/>
      <c r="J121" s="148"/>
      <c r="K121" s="114">
        <f>K120*C121</f>
        <v>0</v>
      </c>
    </row>
    <row r="122" spans="1:12" x14ac:dyDescent="0.25">
      <c r="A122" s="159"/>
      <c r="B122" s="149" t="s">
        <v>37</v>
      </c>
      <c r="C122" s="146"/>
      <c r="D122" s="148"/>
      <c r="E122" s="148"/>
      <c r="F122" s="148"/>
      <c r="G122" s="148"/>
      <c r="H122" s="148"/>
      <c r="I122" s="148"/>
      <c r="J122" s="148"/>
      <c r="K122" s="160">
        <f>K120+K121</f>
        <v>0</v>
      </c>
    </row>
    <row r="123" spans="1:12" x14ac:dyDescent="0.25">
      <c r="A123" s="159"/>
      <c r="B123" s="150" t="s">
        <v>140</v>
      </c>
      <c r="C123" s="147"/>
      <c r="D123" s="148"/>
      <c r="E123" s="148"/>
      <c r="F123" s="148"/>
      <c r="G123" s="148"/>
      <c r="H123" s="148"/>
      <c r="I123" s="148"/>
      <c r="J123" s="148"/>
      <c r="K123" s="114">
        <f>K122*C123</f>
        <v>0</v>
      </c>
    </row>
    <row r="124" spans="1:12" x14ac:dyDescent="0.25">
      <c r="A124" s="159"/>
      <c r="B124" s="151" t="s">
        <v>11</v>
      </c>
      <c r="C124" s="146"/>
      <c r="D124" s="148"/>
      <c r="E124" s="148"/>
      <c r="F124" s="148"/>
      <c r="G124" s="148"/>
      <c r="H124" s="148"/>
      <c r="I124" s="148"/>
      <c r="J124" s="148"/>
      <c r="K124" s="160">
        <f>K123+K122</f>
        <v>0</v>
      </c>
    </row>
    <row r="125" spans="1:12" x14ac:dyDescent="0.25">
      <c r="A125" s="159"/>
      <c r="B125" s="152" t="s">
        <v>142</v>
      </c>
      <c r="C125" s="147"/>
      <c r="D125" s="148"/>
      <c r="E125" s="148"/>
      <c r="F125" s="148"/>
      <c r="G125" s="148"/>
      <c r="H125" s="148"/>
      <c r="I125" s="148"/>
      <c r="J125" s="148"/>
      <c r="K125" s="114" t="e">
        <f>#REF!*C125</f>
        <v>#REF!</v>
      </c>
    </row>
    <row r="126" spans="1:12" ht="15" thickBot="1" x14ac:dyDescent="0.3">
      <c r="A126" s="161"/>
      <c r="B126" s="162" t="s">
        <v>41</v>
      </c>
      <c r="C126" s="163"/>
      <c r="D126" s="164"/>
      <c r="E126" s="164"/>
      <c r="F126" s="164"/>
      <c r="G126" s="164"/>
      <c r="H126" s="164"/>
      <c r="I126" s="164"/>
      <c r="J126" s="164"/>
      <c r="K126" s="165" t="e">
        <f>K125+#REF!</f>
        <v>#REF!</v>
      </c>
    </row>
    <row r="142" spans="4:4" x14ac:dyDescent="0.25">
      <c r="D142" s="18">
        <v>3</v>
      </c>
    </row>
  </sheetData>
  <autoFilter ref="A7:L126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N1_ხარჯთაღრიცხვა(ძველი)</vt:lpstr>
      <vt:lpstr>N1_სატენდერო</vt:lpstr>
      <vt:lpstr>N1_სატენდერო!Print_Area</vt:lpstr>
      <vt:lpstr>'N1_ხარჯთაღრიცხვა(ძველი)'!Print_Area</vt:lpstr>
      <vt:lpstr>N1_სატენდერო!Print_Titles</vt:lpstr>
      <vt:lpstr>'N1_ხარჯთაღრიცხვა(ძველი)'!Print_Titles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2019-08-13T13:07:35Z</dcterms:modified>
</cp:coreProperties>
</file>